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45" yWindow="405" windowWidth="3675" windowHeight="2745" tabRatio="903" firstSheet="2" activeTab="10"/>
  </bookViews>
  <sheets>
    <sheet name="TOTAL_HSIP" sheetId="7" r:id="rId1"/>
    <sheet name="Total_components" sheetId="14" r:id="rId2"/>
    <sheet name=" Goods " sheetId="8" r:id="rId3"/>
    <sheet name="Works" sheetId="3" r:id="rId4"/>
    <sheet name="Services" sheetId="4" r:id="rId5"/>
    <sheet name="Training" sheetId="5" r:id="rId6"/>
    <sheet name="Operating_costs_MOHCG" sheetId="9" r:id="rId7"/>
    <sheet name="Operating_costs_RBF_consult" sheetId="10" r:id="rId8"/>
    <sheet name="Operating_costs_Sugd" sheetId="11" r:id="rId9"/>
    <sheet name="Operating_costs_Khatlon" sheetId="12" r:id="rId10"/>
    <sheet name="Total_opearting_costs" sheetId="13" r:id="rId11"/>
    <sheet name="Лист1" sheetId="15" r:id="rId12"/>
    <sheet name="Лист2" sheetId="16" r:id="rId13"/>
    <sheet name="Лист3" sheetId="17" r:id="rId14"/>
  </sheets>
  <definedNames>
    <definedName name="_xlnm.Print_Area" localSheetId="4">Services!$A$5:$U$145</definedName>
    <definedName name="_xlnm.Print_Area" localSheetId="0">TOTAL_HSIP!$A$1:$F$21</definedName>
    <definedName name="_xlnm.Print_Titles" localSheetId="2">' Goods '!$11:$11</definedName>
    <definedName name="_xlnm.Print_Titles" localSheetId="4">Services!$12:$12</definedName>
    <definedName name="_xlnm.Print_Titles" localSheetId="5">Training!$8:$8</definedName>
    <definedName name="_xlnm.Print_Titles" localSheetId="3">Works!$10:$10</definedName>
  </definedNames>
  <calcPr calcId="145621"/>
</workbook>
</file>

<file path=xl/calcChain.xml><?xml version="1.0" encoding="utf-8"?>
<calcChain xmlns="http://schemas.openxmlformats.org/spreadsheetml/2006/main">
  <c r="C7" i="7" l="1"/>
  <c r="E140" i="4"/>
  <c r="E50" i="8" l="1"/>
  <c r="G11" i="9" l="1"/>
  <c r="I17" i="12"/>
  <c r="D16" i="12"/>
  <c r="D17" i="12"/>
  <c r="D10" i="12"/>
  <c r="D19" i="12" s="1"/>
  <c r="D11" i="12"/>
  <c r="D12" i="12"/>
  <c r="D13" i="12"/>
  <c r="D14" i="12"/>
  <c r="D15" i="12"/>
  <c r="D9" i="12"/>
  <c r="I17" i="11"/>
  <c r="G19" i="11"/>
  <c r="F19" i="11"/>
  <c r="E19" i="11"/>
  <c r="D19" i="11"/>
  <c r="D17" i="11"/>
  <c r="D16" i="11"/>
  <c r="D10" i="11"/>
  <c r="D11" i="11"/>
  <c r="D12" i="11"/>
  <c r="D13" i="11"/>
  <c r="D14" i="11"/>
  <c r="D15" i="11"/>
  <c r="D9" i="11"/>
  <c r="D15" i="10" l="1"/>
  <c r="D9" i="10"/>
  <c r="D10" i="10"/>
  <c r="D11" i="10"/>
  <c r="D12" i="10"/>
  <c r="D13" i="10"/>
  <c r="D14" i="10"/>
  <c r="D8" i="10"/>
  <c r="D23" i="9"/>
  <c r="D20" i="9"/>
  <c r="D16" i="9"/>
  <c r="D9" i="9"/>
  <c r="D10" i="9"/>
  <c r="D11" i="9"/>
  <c r="D12" i="9"/>
  <c r="D13" i="9"/>
  <c r="D14" i="9"/>
  <c r="D15" i="9"/>
  <c r="D17" i="9"/>
  <c r="D18" i="9"/>
  <c r="D19" i="9"/>
  <c r="D21" i="9"/>
  <c r="D22" i="9"/>
  <c r="D8" i="9"/>
  <c r="C32" i="14"/>
  <c r="C13" i="7" l="1"/>
  <c r="E88" i="4"/>
  <c r="E73" i="4"/>
  <c r="E60" i="4"/>
  <c r="E76" i="8"/>
  <c r="E56" i="8"/>
  <c r="E13" i="8"/>
  <c r="E90" i="4" l="1"/>
  <c r="I9" i="11"/>
  <c r="I20" i="9"/>
  <c r="I19" i="9"/>
  <c r="I17" i="9"/>
  <c r="I14" i="9"/>
  <c r="E56" i="5"/>
  <c r="C29" i="14" s="1"/>
  <c r="C20" i="14"/>
  <c r="C15" i="14"/>
  <c r="E46" i="5" l="1"/>
  <c r="C17" i="14" s="1"/>
  <c r="E32" i="5"/>
  <c r="C11" i="14" s="1"/>
  <c r="E58" i="5" l="1"/>
  <c r="C11" i="7" s="1"/>
  <c r="C28" i="14" l="1"/>
  <c r="C21" i="14"/>
  <c r="C16" i="14"/>
  <c r="C18" i="14" s="1"/>
  <c r="E58" i="8" l="1"/>
  <c r="C10" i="14"/>
  <c r="E78" i="8" l="1"/>
  <c r="C9" i="7" s="1"/>
  <c r="C9" i="14"/>
  <c r="C12" i="14" s="1"/>
  <c r="I16" i="12"/>
  <c r="I15" i="12"/>
  <c r="I14" i="12"/>
  <c r="I13" i="12"/>
  <c r="I12" i="12"/>
  <c r="I11" i="12"/>
  <c r="I10" i="12"/>
  <c r="I9" i="12"/>
  <c r="I16" i="11"/>
  <c r="I15" i="11"/>
  <c r="I14" i="11"/>
  <c r="I13" i="11"/>
  <c r="I12" i="11"/>
  <c r="I11" i="11"/>
  <c r="I10" i="11"/>
  <c r="I14" i="10"/>
  <c r="I13" i="10"/>
  <c r="I12" i="10"/>
  <c r="I11" i="10"/>
  <c r="I10" i="10"/>
  <c r="I9" i="10"/>
  <c r="I8" i="10"/>
  <c r="I22" i="9"/>
  <c r="I21" i="9"/>
  <c r="I18" i="9"/>
  <c r="I16" i="9"/>
  <c r="I15" i="9"/>
  <c r="I13" i="9"/>
  <c r="I12" i="9"/>
  <c r="I11" i="9"/>
  <c r="I10" i="9"/>
  <c r="I9" i="9"/>
  <c r="I8" i="9"/>
  <c r="D9" i="7" l="1"/>
  <c r="D7" i="7"/>
  <c r="D11" i="7"/>
  <c r="D13" i="7"/>
  <c r="F17" i="12"/>
  <c r="G17" i="12"/>
  <c r="H17" i="12"/>
  <c r="F16" i="12"/>
  <c r="G16" i="12"/>
  <c r="H16" i="12"/>
  <c r="E17" i="12"/>
  <c r="E16" i="12"/>
  <c r="C19" i="12"/>
  <c r="I19" i="12"/>
  <c r="F17" i="11"/>
  <c r="G17" i="11"/>
  <c r="H17" i="11"/>
  <c r="E17" i="11"/>
  <c r="F16" i="11"/>
  <c r="G16" i="11"/>
  <c r="H16" i="11"/>
  <c r="E16" i="11"/>
  <c r="J17" i="11"/>
  <c r="J16" i="11"/>
  <c r="C19" i="11"/>
  <c r="I19" i="11"/>
  <c r="J22" i="9"/>
  <c r="F22" i="9"/>
  <c r="G22" i="9"/>
  <c r="H22" i="9"/>
  <c r="E22" i="9"/>
  <c r="J21" i="9"/>
  <c r="H21" i="9"/>
  <c r="G21" i="9"/>
  <c r="F21" i="9"/>
  <c r="E21" i="9"/>
  <c r="C23" i="9"/>
  <c r="I23" i="9"/>
  <c r="H20" i="9"/>
  <c r="G20" i="9"/>
  <c r="F20" i="9"/>
  <c r="E20" i="9"/>
  <c r="E27" i="3"/>
  <c r="C22" i="14" s="1"/>
  <c r="C24" i="14" s="1"/>
  <c r="C25" i="14" s="1"/>
  <c r="C27" i="14"/>
  <c r="J17" i="12" l="1"/>
  <c r="J16" i="12"/>
  <c r="J20" i="9"/>
  <c r="E142" i="4" l="1"/>
  <c r="E29" i="3"/>
  <c r="H15" i="12" l="1"/>
  <c r="G15" i="12"/>
  <c r="F15" i="12"/>
  <c r="E15" i="12"/>
  <c r="H14" i="12"/>
  <c r="G14" i="12"/>
  <c r="F14" i="12"/>
  <c r="E14" i="12"/>
  <c r="J14" i="12"/>
  <c r="H13" i="12"/>
  <c r="G13" i="12"/>
  <c r="F13" i="12"/>
  <c r="E13" i="12"/>
  <c r="H12" i="12"/>
  <c r="G12" i="12"/>
  <c r="F12" i="12"/>
  <c r="E12" i="12"/>
  <c r="J12" i="12"/>
  <c r="H11" i="12"/>
  <c r="G11" i="12"/>
  <c r="F11" i="12"/>
  <c r="E11" i="12"/>
  <c r="H10" i="12"/>
  <c r="G10" i="12"/>
  <c r="F10" i="12"/>
  <c r="E10" i="12"/>
  <c r="J10" i="12"/>
  <c r="H9" i="12"/>
  <c r="H19" i="12" s="1"/>
  <c r="G9" i="12"/>
  <c r="F9" i="12"/>
  <c r="E9" i="12"/>
  <c r="E19" i="12" s="1"/>
  <c r="H15" i="11"/>
  <c r="G15" i="11"/>
  <c r="F15" i="11"/>
  <c r="E15" i="11"/>
  <c r="J15" i="11"/>
  <c r="H14" i="11"/>
  <c r="G14" i="11"/>
  <c r="F14" i="11"/>
  <c r="E14" i="11"/>
  <c r="H13" i="11"/>
  <c r="G13" i="11"/>
  <c r="F13" i="11"/>
  <c r="E13" i="11"/>
  <c r="H12" i="11"/>
  <c r="G12" i="11"/>
  <c r="F12" i="11"/>
  <c r="E12" i="11"/>
  <c r="J12" i="11"/>
  <c r="H11" i="11"/>
  <c r="G11" i="11"/>
  <c r="F11" i="11"/>
  <c r="E11" i="11"/>
  <c r="H10" i="11"/>
  <c r="G10" i="11"/>
  <c r="F10" i="11"/>
  <c r="E10" i="11"/>
  <c r="H9" i="11"/>
  <c r="H19" i="11" s="1"/>
  <c r="G9" i="11"/>
  <c r="F9" i="11"/>
  <c r="E9" i="11"/>
  <c r="C15" i="10"/>
  <c r="F15" i="10" s="1"/>
  <c r="H14" i="10"/>
  <c r="G14" i="10"/>
  <c r="F14" i="10"/>
  <c r="E14" i="10"/>
  <c r="J14" i="10" s="1"/>
  <c r="H13" i="10"/>
  <c r="G13" i="10"/>
  <c r="F13" i="10"/>
  <c r="E13" i="10"/>
  <c r="H12" i="10"/>
  <c r="G12" i="10"/>
  <c r="F12" i="10"/>
  <c r="E12" i="10"/>
  <c r="J12" i="10"/>
  <c r="H11" i="10"/>
  <c r="G11" i="10"/>
  <c r="F11" i="10"/>
  <c r="E11" i="10"/>
  <c r="J11" i="10" s="1"/>
  <c r="H10" i="10"/>
  <c r="G10" i="10"/>
  <c r="F10" i="10"/>
  <c r="E10" i="10"/>
  <c r="J10" i="10"/>
  <c r="I15" i="10"/>
  <c r="H9" i="10"/>
  <c r="G9" i="10"/>
  <c r="F9" i="10"/>
  <c r="E9" i="10"/>
  <c r="H8" i="10"/>
  <c r="H15" i="10" s="1"/>
  <c r="G8" i="10"/>
  <c r="F8" i="10"/>
  <c r="E8" i="10"/>
  <c r="J8" i="10"/>
  <c r="H19" i="9"/>
  <c r="G19" i="9"/>
  <c r="F19" i="9"/>
  <c r="E19" i="9"/>
  <c r="J19" i="9" s="1"/>
  <c r="H18" i="9"/>
  <c r="G18" i="9"/>
  <c r="F18" i="9"/>
  <c r="E18" i="9"/>
  <c r="J18" i="9" s="1"/>
  <c r="H17" i="9"/>
  <c r="G17" i="9"/>
  <c r="F17" i="9"/>
  <c r="E17" i="9"/>
  <c r="H16" i="9"/>
  <c r="G16" i="9"/>
  <c r="F16" i="9"/>
  <c r="E16" i="9"/>
  <c r="H15" i="9"/>
  <c r="G15" i="9"/>
  <c r="F15" i="9"/>
  <c r="E15" i="9"/>
  <c r="J15" i="9" s="1"/>
  <c r="H14" i="9"/>
  <c r="G14" i="9"/>
  <c r="F14" i="9"/>
  <c r="E14" i="9"/>
  <c r="J14" i="9"/>
  <c r="H13" i="9"/>
  <c r="G13" i="9"/>
  <c r="F13" i="9"/>
  <c r="E13" i="9"/>
  <c r="H12" i="9"/>
  <c r="G12" i="9"/>
  <c r="F12" i="9"/>
  <c r="E12" i="9"/>
  <c r="H11" i="9"/>
  <c r="F11" i="9"/>
  <c r="E11" i="9"/>
  <c r="J11" i="9" s="1"/>
  <c r="H10" i="9"/>
  <c r="G10" i="9"/>
  <c r="F10" i="9"/>
  <c r="E10" i="9"/>
  <c r="J10" i="9"/>
  <c r="H9" i="9"/>
  <c r="G9" i="9"/>
  <c r="F9" i="9"/>
  <c r="E9" i="9"/>
  <c r="H8" i="9"/>
  <c r="H23" i="9" s="1"/>
  <c r="G8" i="9"/>
  <c r="F8" i="9"/>
  <c r="E8" i="9"/>
  <c r="G19" i="12" l="1"/>
  <c r="F19" i="12"/>
  <c r="F23" i="9"/>
  <c r="J12" i="9"/>
  <c r="J16" i="9"/>
  <c r="G15" i="10"/>
  <c r="J9" i="11"/>
  <c r="J10" i="11"/>
  <c r="J13" i="11"/>
  <c r="J14" i="11"/>
  <c r="E23" i="9"/>
  <c r="G23" i="9"/>
  <c r="J9" i="9"/>
  <c r="J13" i="9"/>
  <c r="J17" i="9"/>
  <c r="J9" i="10"/>
  <c r="J13" i="10"/>
  <c r="E15" i="10"/>
  <c r="J11" i="11"/>
  <c r="J11" i="12"/>
  <c r="J13" i="12"/>
  <c r="J15" i="12"/>
  <c r="J9" i="12"/>
  <c r="J15" i="10"/>
  <c r="C6" i="13" s="1"/>
  <c r="J8" i="9"/>
  <c r="J19" i="11" l="1"/>
  <c r="C7" i="13" s="1"/>
  <c r="J23" i="9"/>
  <c r="C5" i="13" s="1"/>
  <c r="J19" i="12"/>
  <c r="C8" i="13" s="1"/>
  <c r="C10" i="7"/>
  <c r="D10" i="7" s="1"/>
  <c r="C8" i="7"/>
  <c r="C9" i="13" l="1"/>
  <c r="C12" i="7" s="1"/>
  <c r="D12" i="7" s="1"/>
  <c r="D8" i="7"/>
  <c r="C30" i="14" l="1"/>
  <c r="C31" i="14" s="1"/>
  <c r="C14" i="7"/>
  <c r="D14" i="7"/>
  <c r="C33" i="14" l="1"/>
  <c r="D21" i="14" l="1"/>
  <c r="D10" i="14"/>
  <c r="D25" i="14"/>
  <c r="D22" i="14"/>
  <c r="D33" i="14"/>
  <c r="D23" i="14"/>
  <c r="D18" i="14"/>
  <c r="D11" i="14"/>
  <c r="D16" i="14"/>
  <c r="D15" i="14"/>
  <c r="D8" i="14"/>
  <c r="D12" i="14"/>
  <c r="D7" i="14"/>
  <c r="D17" i="14"/>
  <c r="D32" i="14"/>
  <c r="D24" i="14"/>
  <c r="D28" i="14"/>
  <c r="D29" i="14"/>
  <c r="D27" i="14"/>
  <c r="D9" i="14"/>
  <c r="D20" i="14"/>
  <c r="D30" i="14"/>
  <c r="D31" i="14"/>
</calcChain>
</file>

<file path=xl/sharedStrings.xml><?xml version="1.0" encoding="utf-8"?>
<sst xmlns="http://schemas.openxmlformats.org/spreadsheetml/2006/main" count="1825" uniqueCount="430">
  <si>
    <t>№</t>
  </si>
  <si>
    <t>%</t>
  </si>
  <si>
    <t>Recurrent costs/ operating costs of MOH's CG under Project</t>
  </si>
  <si>
    <t>Item</t>
  </si>
  <si>
    <t>Description of expenditures</t>
  </si>
  <si>
    <t>Per month</t>
  </si>
  <si>
    <t>TOTAL</t>
  </si>
  <si>
    <t>DHL services</t>
  </si>
  <si>
    <t>Advertisment</t>
  </si>
  <si>
    <t xml:space="preserve">Installation/maintenance telephone </t>
  </si>
  <si>
    <t>E-mail; Internet</t>
  </si>
  <si>
    <t xml:space="preserve">Fuel (benzine, diesel, gasoline) </t>
  </si>
  <si>
    <t>Stationary/housewares</t>
  </si>
  <si>
    <t>Repair &amp; maintenance cars/Insurance/tax</t>
  </si>
  <si>
    <t>Repair &amp; maintenance office equipment</t>
  </si>
  <si>
    <t>Local travel Expenses</t>
  </si>
  <si>
    <t>Other unexpected costs</t>
  </si>
  <si>
    <t>Bank charges</t>
  </si>
  <si>
    <t xml:space="preserve">Total </t>
  </si>
  <si>
    <t xml:space="preserve">Internet </t>
  </si>
  <si>
    <t xml:space="preserve">Telephone </t>
  </si>
  <si>
    <t>Fuel (benzine, diesel)</t>
  </si>
  <si>
    <t>Repair &amp; maintenance cars/insurance/tax</t>
  </si>
  <si>
    <t>Recurrent costs/ operating costs  of Sughd field office under Project</t>
  </si>
  <si>
    <t>Office space rent</t>
  </si>
  <si>
    <t>The office space will be provided by Oblast Health Department</t>
  </si>
  <si>
    <t xml:space="preserve">Fuel (benzine, diesel) </t>
  </si>
  <si>
    <t>Repair &amp; maintenance cars</t>
  </si>
  <si>
    <t>Recurrent costs/ operating costs  of Khatlon field office under Project</t>
  </si>
  <si>
    <t>The office space will be provided by Oblast Health Department*</t>
  </si>
  <si>
    <t>The total amount of operating costs under HSIP</t>
  </si>
  <si>
    <t>Receiver</t>
  </si>
  <si>
    <t xml:space="preserve">Operating costs </t>
  </si>
  <si>
    <t xml:space="preserve">Ministry of Health's Coordination Group operating cost </t>
  </si>
  <si>
    <t>Consultants in the MOH ( RBFand IDF)</t>
  </si>
  <si>
    <t>Office in Sughd</t>
  </si>
  <si>
    <t>Office in Khatlon</t>
  </si>
  <si>
    <t>The total amount of operating costs under Project</t>
  </si>
  <si>
    <t>MOH/RBF/NCB/014/001</t>
  </si>
  <si>
    <t>MOH/RBF/NCB/014/002</t>
  </si>
  <si>
    <t>MOH/RBF/NCB/014/003</t>
  </si>
  <si>
    <t>MOH/RBF/NCB/014/004</t>
  </si>
  <si>
    <t>MOH/RBF/NCB/014/005</t>
  </si>
  <si>
    <t>MOH/RBF/NCB/014/006</t>
  </si>
  <si>
    <t>MOH/RBF/CQS/013/001</t>
  </si>
  <si>
    <t>MOH/RBF/QCBS/014/001</t>
  </si>
  <si>
    <t>MOH/RBF/SHW/013/001</t>
  </si>
  <si>
    <t>SHW</t>
  </si>
  <si>
    <t>Driver(3)</t>
  </si>
  <si>
    <t>Cleaner(2)</t>
  </si>
  <si>
    <t>Quard(3)</t>
  </si>
  <si>
    <t>Driver(2)</t>
  </si>
  <si>
    <t>Cleaner (2)</t>
  </si>
  <si>
    <t>Driver (2)</t>
  </si>
  <si>
    <t>MOH/RBF/SHG/014/002</t>
  </si>
  <si>
    <t>MOH/RBF/SHG/014/003</t>
  </si>
  <si>
    <t>MOH/RBF/ICB/014/001</t>
  </si>
  <si>
    <t>MOH/RBF/SHG/014/004</t>
  </si>
  <si>
    <t>MOH/RBF/SHG/014/005</t>
  </si>
  <si>
    <t>MOH/RBF/SHG/014/006</t>
  </si>
  <si>
    <t>MOH/RBF/SHG/015/001</t>
  </si>
  <si>
    <t>MOH/RBF/SHG/014/008</t>
  </si>
  <si>
    <t>MOH/RBF/SHG/014/009</t>
  </si>
  <si>
    <t>MOH/RBF/SHG/014/010</t>
  </si>
  <si>
    <t>MOH/RBF/SHG/015/002</t>
  </si>
  <si>
    <t>MOH/RBF/SHG/016/001</t>
  </si>
  <si>
    <t>MOH/RBF/SHG/017/001</t>
  </si>
  <si>
    <t>MOH/RBF/SHG/014/013</t>
  </si>
  <si>
    <t>MOH/RBF/SHG/015/004</t>
  </si>
  <si>
    <t>MOH/RBF/SHG/016/002</t>
  </si>
  <si>
    <t>№№</t>
  </si>
  <si>
    <t>Republic of Tajikistan</t>
  </si>
  <si>
    <t>Description</t>
  </si>
  <si>
    <t>Approved by_________</t>
  </si>
  <si>
    <t xml:space="preserve">__________ 2013 </t>
  </si>
  <si>
    <t>Minister of Health</t>
  </si>
  <si>
    <t xml:space="preserve">Component 1. Performance-based Financing </t>
  </si>
  <si>
    <t>actual</t>
  </si>
  <si>
    <t>Procurement ans installation of the computer and office equipment for RHDs in 3 pilot rayons in Sughd Oblast</t>
  </si>
  <si>
    <t>Procurement ans installation of the computer and office equipment for RHDs in 4 pilot rayons in Khatlon Oblast</t>
  </si>
  <si>
    <t>Replication of the Visit Register for 8 pilot rayons</t>
  </si>
  <si>
    <t>Procurement of the required office furniture (strong boxes (safes), iron closets, file cabinets) for the RBF material storage</t>
  </si>
  <si>
    <t>Installation of the local network ( MoH CG, RBF Unit in MoH, RBF Departments in Sughd and Khatlon)</t>
  </si>
  <si>
    <t>Procurement of vehicles for 8 DHD ( Mobile Verification Group)</t>
  </si>
  <si>
    <t>SHG</t>
  </si>
  <si>
    <t>n/a</t>
  </si>
  <si>
    <t>Feb-14)</t>
  </si>
  <si>
    <t xml:space="preserve">Component 2: Primary Health Care Strengthening </t>
  </si>
  <si>
    <t>Sub-component 2.1. Quality improvement</t>
  </si>
  <si>
    <t>2.1.1.Training for the FM doctors and nurses</t>
  </si>
  <si>
    <t>ICB</t>
  </si>
  <si>
    <t>Procurement of the medical wallets for doctors and nurses in Spitamen rayon ( 60 doctors and 114 nurses)</t>
  </si>
  <si>
    <t>Procurement of the medical wallets for doctors and nurses in Sughd Oblast (Gonchi(19 &amp; 27), J.Rasulov (53 &amp; 115), Mastcho rayon (32 &amp; 50)</t>
  </si>
  <si>
    <t xml:space="preserve">Replidcation of the clinical protocols and training on their proper use for the health staff  in 8 rayons </t>
  </si>
  <si>
    <t xml:space="preserve">Replication of the training FM materials </t>
  </si>
  <si>
    <t>Total, Subcomponent 2.1</t>
  </si>
  <si>
    <t>Total, Component 1</t>
  </si>
  <si>
    <t>2.2. Physical Infrastructure Improvement in 6 pilot rayons</t>
  </si>
  <si>
    <t>Procurement of the clinical medical equipment for 114 RHC и 218 HH</t>
  </si>
  <si>
    <t>Procurement of the office and medical furniture for 24 RHC</t>
  </si>
  <si>
    <t>Total, Subcomponent 2.2.</t>
  </si>
  <si>
    <t>TOTAL , Component 2</t>
  </si>
  <si>
    <t>Component 3. Project Management</t>
  </si>
  <si>
    <t>Procurement and installation of the computer and office equipment for the Coordination Group Consultants under the MoH</t>
  </si>
  <si>
    <t>Procurement of vehicles for the Coordination Group inder the MoH, RBF Unit</t>
  </si>
  <si>
    <t>Procurement of the copying machine and presentation equipment for the MoH CG, RBF Unit</t>
  </si>
  <si>
    <t>Procurement of the computer and office equipment for the Coordination Group Consultants under the MoH</t>
  </si>
  <si>
    <t>Total, Component 3</t>
  </si>
  <si>
    <t>TOTAL, GOODS</t>
  </si>
  <si>
    <t>WORKS</t>
  </si>
  <si>
    <t xml:space="preserve">Component 2.2. </t>
  </si>
  <si>
    <t>Planned</t>
  </si>
  <si>
    <t>Actual</t>
  </si>
  <si>
    <t>NCB</t>
  </si>
  <si>
    <t>Premises repair works for the Project Consultants (under MoH)</t>
  </si>
  <si>
    <t>Total, Component 2.2.</t>
  </si>
  <si>
    <t>TOTAL, WORKS</t>
  </si>
  <si>
    <t>Component 1. Performance-based Financing</t>
  </si>
  <si>
    <t>1.2. RBF Administration</t>
  </si>
  <si>
    <t>1.2.1. PBF Unit in MoH</t>
  </si>
  <si>
    <t>Sep</t>
  </si>
  <si>
    <t>Sep-13( No Obj. for ToR)</t>
  </si>
  <si>
    <t>Sep-14( No Obj. for ToR)</t>
  </si>
  <si>
    <t>N/A</t>
  </si>
  <si>
    <t>Jan 2014</t>
  </si>
  <si>
    <t>Jan 2015</t>
  </si>
  <si>
    <t>Dec 2017</t>
  </si>
  <si>
    <t>Dec 2015</t>
  </si>
  <si>
    <t>Firm</t>
  </si>
  <si>
    <t xml:space="preserve">RBF Financial Management Head Specialist </t>
  </si>
  <si>
    <t>Disbursement Specialist  (RBF) for Khatlon Oblast</t>
  </si>
  <si>
    <t>Disbursement Specialist  (RBF) for Sughd Oblast</t>
  </si>
  <si>
    <t>Operations Analyst</t>
  </si>
  <si>
    <t>MIS Data Base Administrator on RBF web-site</t>
  </si>
  <si>
    <t>Verification Commission Coordinator</t>
  </si>
  <si>
    <t>TA for the RBF web-site development/Web-design Consultant</t>
  </si>
  <si>
    <t xml:space="preserve">TA for the software development /Web Developer of the Financial Module of the Web RBF MIS&amp;Accounting system </t>
  </si>
  <si>
    <t>1.2.2. PBF Unit in OblastHD in Sughd Oblast</t>
  </si>
  <si>
    <t>RBF Management Head Specialist in Sughd Oblast</t>
  </si>
  <si>
    <t>RBF Disbursement Specialist</t>
  </si>
  <si>
    <t xml:space="preserve">PHC service quality assessment Specialist </t>
  </si>
  <si>
    <t>RBF MIS Data Monitoring Specialist</t>
  </si>
  <si>
    <t>IT Specialist</t>
  </si>
  <si>
    <t xml:space="preserve">1.2.3.PBF Unit in Oblast Health Department in Khatlon Oblast </t>
  </si>
  <si>
    <t>RBF Management Head Specialist in Khatlon Oblast</t>
  </si>
  <si>
    <t>1.3.  RBF Introduction in pilot rayons</t>
  </si>
  <si>
    <t>Component 2: Primary Health Care Strengthening</t>
  </si>
  <si>
    <t>Subcomponent 2.1. Quality Improvement</t>
  </si>
  <si>
    <t>2.1.1.  Trainingfor the Family Medicine docotrs and nurses</t>
  </si>
  <si>
    <t>Construction Coordinator</t>
  </si>
  <si>
    <t>Estimator-Engineer</t>
  </si>
  <si>
    <t>Construction Inspector in Sughd Oblast</t>
  </si>
  <si>
    <t xml:space="preserve">Construction Inspector in Khatlon Oblast </t>
  </si>
  <si>
    <t>TOTAL, Component 2</t>
  </si>
  <si>
    <t>3.1. Project Management, Coordination Group under the Ministry of Health of Tajikistan</t>
  </si>
  <si>
    <t>Project Officer</t>
  </si>
  <si>
    <t>Assistant to Coordinator</t>
  </si>
  <si>
    <t>Financial Management Consultant</t>
  </si>
  <si>
    <t>Disbursement Consultant</t>
  </si>
  <si>
    <t>Procurement Consultant</t>
  </si>
  <si>
    <t>Office Manager</t>
  </si>
  <si>
    <t>IT Specialist-1</t>
  </si>
  <si>
    <t>IT Specialist-2</t>
  </si>
  <si>
    <t>Translator/Interpreter Eng/Rus-1</t>
  </si>
  <si>
    <t>Translator/Interpreter Eng/Rus--2</t>
  </si>
  <si>
    <t>Translator/Interpreter Rus/Tajik</t>
  </si>
  <si>
    <t>Legal Consultant</t>
  </si>
  <si>
    <t>Project M&amp;E Consultant</t>
  </si>
  <si>
    <t>Consultant on health economic and financial issues</t>
  </si>
  <si>
    <t>RBF HMIS Consultant</t>
  </si>
  <si>
    <t>Office Administrator in Khatlon Oblast</t>
  </si>
  <si>
    <t>Office Administrator in Sughd Oblast</t>
  </si>
  <si>
    <t>as defined by the Investment Committee</t>
  </si>
  <si>
    <t>Project Audit 2014-2018</t>
  </si>
  <si>
    <t xml:space="preserve">Selection and contract signing will be performed by the State Investment Committee </t>
  </si>
  <si>
    <t>Total, Services</t>
  </si>
  <si>
    <t>Procurement ans installation of the computer and office equipment, deliverables for the RBF Unit in Khatlon Oblsat</t>
  </si>
  <si>
    <t>LCS</t>
  </si>
  <si>
    <t>IC</t>
  </si>
  <si>
    <t>MOH/RBF/IC/014/028</t>
  </si>
  <si>
    <t>MOH/RBF/IC/014/045</t>
  </si>
  <si>
    <t>MOH/RBF/IC/014/046</t>
  </si>
  <si>
    <t>MOH/RBF/IC/014/047</t>
  </si>
  <si>
    <t>MOH/RBF/IC/014/048</t>
  </si>
  <si>
    <t>MOH/RBF/IC/014/007</t>
  </si>
  <si>
    <t xml:space="preserve"> Project PubIC Relations Consultant under MoH</t>
  </si>
  <si>
    <t>Project PubIC Relations Consultant in Sughd Oblast</t>
  </si>
  <si>
    <t>Project PubIC Relations Consultant in Khatlon Oblast</t>
  </si>
  <si>
    <t>QCBS</t>
  </si>
  <si>
    <t>Component 1. Result-based Financing</t>
  </si>
  <si>
    <t>ТоТ for the Oblast trainers training /re-training  (these trainers will conduct Modules No.No 2-4 under the RBF Component and participate in Oblast Payment Handling Commissions)</t>
  </si>
  <si>
    <t>Contract award to the PHC providers under the RBF Program (i)(i) Regulatory aspects of the Agreement; (ii) Statistic analysis of the previous period and conclusions (problem pyramid, focus on the basic services and recommended managerial decisions);        (iii) Development of the indicators and scheduled scope of services; (iv) Conditions of the RBF Program involvement; (v) Agreement on the RBF SW service cost; (vi) Agreement preparation and  conclusion</t>
  </si>
  <si>
    <r>
      <rPr>
        <b/>
        <sz val="8"/>
        <rFont val="Arial"/>
        <family val="2"/>
        <charset val="204"/>
      </rPr>
      <t xml:space="preserve">Health sraff training to maintain basic accounting of the PHC services provided and submit reports for the RBF payments: </t>
    </r>
    <r>
      <rPr>
        <sz val="8"/>
        <rFont val="Arial"/>
        <family val="2"/>
        <charset val="204"/>
      </rPr>
      <t>Workshop on keeping baseline accounting: (i) filling in of the Logbook; (ii) development of the staff individual report for calculating RBF disbursements and data verification; (iii) report submission procedures to the RHC Director and baseline data storage; (iv) Checking of the staff individual reports in a health facility</t>
    </r>
  </si>
  <si>
    <t>SQC</t>
  </si>
  <si>
    <t>firm</t>
  </si>
  <si>
    <r>
      <t>Notes: * - Every Consultancy ToR is sibject to the WB Preview (IC-Individual Consultant, LCS- Least Cost Selection, QCBS - Quality and Cost-based Selection)
** -  Following thresholds are used under the Grant No : 1)All contract with the cost over USD 100 000 for the firms; 2) First Contract for SQC</t>
    </r>
    <r>
      <rPr>
        <b/>
        <i/>
        <sz val="8"/>
        <rFont val="Arial"/>
        <family val="2"/>
        <charset val="204"/>
      </rPr>
      <t xml:space="preserve">; 3) All contracts costing over USD 50 000 USD for thу Individual Consultant; 4) All Contracts are from the single source                                                                                                                                                                                                                                                                                                                                                                                                        ***- Selected procurement method has been agreed with the WB. </t>
    </r>
  </si>
  <si>
    <t>Training for Managers on RBF HIS web system usage: Data transfer to the RBF HMIS Web-system: (i) Training on equipment usage and RBF HIS; (ii) Digitization in the system of the PHC Service Agreement (tariffication, staff, identification and scanning and upload of the Provider Agreement with the MoH/OHD);  (iii) Digitization of the staff individual reports in the RBF Web-system (transfer to the electronic form on the web-site, hard copy scanning and server upload); (iv) Facility MIS Invoicing (staff and facility bonuses)  and  disbursement history tracking in the RBF Web-system; (v) Receipt of the recommendation on the RBF MIS improvement (data collection, interface and software functions)</t>
  </si>
  <si>
    <r>
      <t>Verification, quality assessment, RBF ivoice  payments: V</t>
    </r>
    <r>
      <rPr>
        <sz val="8"/>
        <rFont val="Arial"/>
        <family val="2"/>
        <charset val="204"/>
      </rPr>
      <t>erification on the Rayon PHC Department level (reconcilement methodology of the electronic reports and scanned versions on the server), data approval in the system and directing RBF account to the Oblast/MoH level</t>
    </r>
    <r>
      <rPr>
        <b/>
        <sz val="8"/>
        <rFont val="Arial"/>
        <family val="2"/>
        <charset val="204"/>
      </rPr>
      <t xml:space="preserve"> </t>
    </r>
  </si>
  <si>
    <t>Data and accounts verification on the oblast level       (i) Work with the accounting web-system and RBF MIS payments; (ii) Data tracking (Primary data collection methodology and their digitization into the RBF MIS system, for  process knowledge of the modules 2-4); (iii) Primary data verification methodology  (Health staff registers, staff individual reports, RBF MIS data); (iv) Approval for settlement of accounts in the RBF MIS web-system; (v) Account divergence and re-calculation</t>
  </si>
  <si>
    <t xml:space="preserve">Concordance of the fiscal quarter results, accounts approval (disbursements, disbursement denial, reimbursement requirements and control reinforcement following the accounts processing results, quarterly, 4 qrts x 4 years x 2 Oblasts) </t>
  </si>
  <si>
    <t>Study tours to the countries practicing RBF</t>
  </si>
  <si>
    <t>RBF Web MIS Training for the RBF Unit staff (payment handling functions, bonus accrual and penalty deduction,  Treasury entry)</t>
  </si>
  <si>
    <t>Semiannual General Workshops on PHC services quality assessment</t>
  </si>
  <si>
    <r>
      <rPr>
        <b/>
        <sz val="10"/>
        <rFont val="Arial"/>
        <family val="2"/>
        <charset val="204"/>
      </rPr>
      <t>RBF Outcomes General conferences</t>
    </r>
    <r>
      <rPr>
        <sz val="10"/>
        <rFont val="Arial"/>
        <family val="2"/>
        <charset val="204"/>
      </rPr>
      <t>:  Submission of the RBF Program implementation outcomes and recommendations reconcilement, including: (i) Oblast Commissions activity outcomes; (ii) Independent audit outcomes (UNICEF); (iii) Development of recommendations and RBF indicators concordance; (iv) Concurrence of tasks for improving data collection mechanism (data tracking); (v) Concurrence of tasks for improving data verification mechanism; (vi) Concurrence of tasks on financial transfer within the treasury; (vii) Concurrence of tasks on debt replenishment and terms of involvement in the RBF Program and in the agreement with providers; (viii) Needs to develop national and sub-sectoral  programs (coupled with  RBF) having an impact on the PHC services quality improvement in the context of the general health policy</t>
    </r>
  </si>
  <si>
    <t>Component 2.</t>
  </si>
  <si>
    <t>Family Medicine Re-training (Gonchi &amp; Mastcho, Kabodiyon, Rumi, Yavan)</t>
  </si>
  <si>
    <t>Strengthening of the trainers capacity of the Clinical Training FM Centers</t>
  </si>
  <si>
    <t>Study tour for FM trainers</t>
  </si>
  <si>
    <t>Continuous PHC health staff training</t>
  </si>
  <si>
    <t>Postgraduate training for the FM doctors and nurses (trained 5 years ago)</t>
  </si>
  <si>
    <t>Workshops on project implementation on the Oblast and rayon level</t>
  </si>
  <si>
    <t>Briefing for public  (PR, publication in mass media)</t>
  </si>
  <si>
    <t>TOTAL, Training</t>
  </si>
  <si>
    <t xml:space="preserve"> Approved ___________ Minister of Health</t>
  </si>
  <si>
    <t xml:space="preserve">                                            _____ 2013 </t>
  </si>
  <si>
    <t>Total planned cost under the Grant USD 19,8 mln.</t>
  </si>
  <si>
    <t>No</t>
  </si>
  <si>
    <t>Costs Category</t>
  </si>
  <si>
    <t>Total amount (USD equivalent)</t>
  </si>
  <si>
    <t>RBF Payments</t>
  </si>
  <si>
    <t>Works</t>
  </si>
  <si>
    <t>Goods</t>
  </si>
  <si>
    <t>Consultative services</t>
  </si>
  <si>
    <t>Training and workshops</t>
  </si>
  <si>
    <t>Operational expenditures</t>
  </si>
  <si>
    <t>Contingencies</t>
  </si>
  <si>
    <t>TOTAL, Project costs</t>
  </si>
  <si>
    <t>Services</t>
  </si>
  <si>
    <t>Workshops and training</t>
  </si>
  <si>
    <t>Subcomponent 2.1. PHC Quality Improvement</t>
  </si>
  <si>
    <t>Subcomponent 2.2. PHC Infrastructure Improvement</t>
  </si>
  <si>
    <t>MINISTRY OF HEALTH</t>
  </si>
  <si>
    <t>PROCUREMENT PLAN - CONSULTANTING SERVICES</t>
  </si>
  <si>
    <t xml:space="preserve">                                                                                                          Republic of Tajikistan</t>
  </si>
  <si>
    <t xml:space="preserve">                                                                                                         MINISTRY OF HEALTH</t>
  </si>
  <si>
    <t xml:space="preserve">                                                                                                PROCUREMENT PLAN - GOODS </t>
  </si>
  <si>
    <t xml:space="preserve"> TRAINING PLAN (INCL. WORKSHOPS AND SEMINARS)</t>
  </si>
  <si>
    <t xml:space="preserve"> OPERATING COSTS</t>
  </si>
  <si>
    <t>Prior*</t>
  </si>
  <si>
    <t>Post</t>
  </si>
  <si>
    <t xml:space="preserve">Plan </t>
  </si>
  <si>
    <t xml:space="preserve">                                                                           Grant Project " Health Services Improvement Project  in Tajikistan ( Grant No___)</t>
  </si>
  <si>
    <t xml:space="preserve">                                           Grant Project " Health Services  Improvement Project in Tajikistan  (Grant No.)</t>
  </si>
  <si>
    <t>plan</t>
  </si>
  <si>
    <t>Plan</t>
  </si>
  <si>
    <t>No.</t>
  </si>
  <si>
    <t>Package Number</t>
  </si>
  <si>
    <t>Plan vs. Actual</t>
  </si>
  <si>
    <t>Estimated Cost (US$ equivalent)</t>
  </si>
  <si>
    <t>Procu. Method</t>
  </si>
  <si>
    <t>WB Review (Prior/ Post)</t>
  </si>
  <si>
    <t>Date of Draft BD to WB</t>
  </si>
  <si>
    <t>WB No-objection to BD</t>
  </si>
  <si>
    <t>Date of Invitation to Bids</t>
  </si>
  <si>
    <t>Date of Bid Opening</t>
  </si>
  <si>
    <t>Bid Evaluation Report</t>
  </si>
  <si>
    <t>WB No-objection to Contract Award</t>
  </si>
  <si>
    <t>Date of Contract Signing</t>
  </si>
  <si>
    <t>Date of Contract Completion</t>
  </si>
  <si>
    <t>Award of contract</t>
  </si>
  <si>
    <t xml:space="preserve">                                                                                                                             Procurement Plan -Works </t>
  </si>
  <si>
    <t>(PP Date:  ___2013; Update No. ____________; WB No Objection Date: _____2013)</t>
  </si>
  <si>
    <t>prior</t>
  </si>
  <si>
    <t>post</t>
  </si>
  <si>
    <r>
      <t xml:space="preserve">                                                                    (Date of PP: ______________2013; Update No.___; Date of WB NOL:</t>
    </r>
    <r>
      <rPr>
        <sz val="12"/>
        <color indexed="10"/>
        <rFont val="Arial"/>
        <family val="2"/>
      </rPr>
      <t xml:space="preserve"> </t>
    </r>
    <r>
      <rPr>
        <sz val="12"/>
        <rFont val="Arial"/>
        <family val="2"/>
      </rPr>
      <t>___________ 2013)</t>
    </r>
  </si>
  <si>
    <t xml:space="preserve">3.1. Project Management </t>
  </si>
  <si>
    <t>Feb-15</t>
  </si>
  <si>
    <t>May-15</t>
  </si>
  <si>
    <t>Oct-13</t>
  </si>
  <si>
    <t>Procurement and installation of the computer and office equipment for Consultants (12)</t>
  </si>
  <si>
    <t>Jan-14</t>
  </si>
  <si>
    <t>Feb-14</t>
  </si>
  <si>
    <t>Procurement of the medical wallets for doctors and nurses in Khatlon Oblast (Rumi (18 &amp; 15), Khamadoni ( 27 &amp; 62) ,Kabadiyon (16 &amp; 125) and Yavan ( 27 &amp; 137))</t>
  </si>
  <si>
    <t>Grant Project " Health Services  Improvement Project in Tajikistan  (Grant No.)</t>
  </si>
  <si>
    <t>(Date of PP: _______ 2013; Update No.___________; Date of WB NOL: ___________ 2013)</t>
  </si>
  <si>
    <t>Firm or Ind.</t>
  </si>
  <si>
    <t>Select. Method</t>
  </si>
  <si>
    <t>WB Review      (Prior/  Post)</t>
  </si>
  <si>
    <t>Request for Exp. Of Interest</t>
  </si>
  <si>
    <t>Draft RFP (incl. TOR, Short List)</t>
  </si>
  <si>
    <t>WB No-objection to RFP (full package)</t>
  </si>
  <si>
    <t>RFP Issued</t>
  </si>
  <si>
    <t>Date of Proposal Submission</t>
  </si>
  <si>
    <t>Tech. Evaluation Report (TER)</t>
  </si>
  <si>
    <t>WB No-objection to TER</t>
  </si>
  <si>
    <t>Combined Tech &amp; Fin Eval. Report</t>
  </si>
  <si>
    <t>Draft Final Contract</t>
  </si>
  <si>
    <t>WB No-objection to Draft Contract</t>
  </si>
  <si>
    <t>Award of Contract</t>
  </si>
  <si>
    <t>Ind.</t>
  </si>
  <si>
    <t xml:space="preserve">Development of project design  and cost estimates for rehabilitation of 24 health facilities in 6 pilot rayons and  supervision </t>
  </si>
  <si>
    <t>TA for the RBF implementation in pilot rayons</t>
  </si>
  <si>
    <t>Total for subcomponent 2.1</t>
  </si>
  <si>
    <t>Total for subcomponent 2.2</t>
  </si>
  <si>
    <t>Project officer /Coordinator in Khatlon Oblast</t>
  </si>
  <si>
    <t>Project Officer/Coordinator in Sughd Oblast</t>
  </si>
  <si>
    <t>Sep-14</t>
  </si>
  <si>
    <t>Oct-14</t>
  </si>
  <si>
    <t>Nov-14</t>
  </si>
  <si>
    <t>ind</t>
  </si>
  <si>
    <t>Sending of the training budget, program and participants' list for Bank's review and NOL</t>
  </si>
  <si>
    <t>Bank's NOL to conduct training</t>
  </si>
  <si>
    <t>Start of training</t>
  </si>
  <si>
    <t>Training completion</t>
  </si>
  <si>
    <t>(Date of PT: ____________; Update No.____; Date of WB NOL: ___________ 2013)</t>
  </si>
  <si>
    <t>Training program &amp; budget  is prior review</t>
  </si>
  <si>
    <t>Total for  Component 1.</t>
  </si>
  <si>
    <t>TOTAL for  Component 3.</t>
  </si>
  <si>
    <t>TOTAL for  Component 2.</t>
  </si>
  <si>
    <t>(Date of OC: ___________; Update No.___; Date of WB NOL: ___________ 2013)</t>
  </si>
  <si>
    <t>Recurrent costs/ operating costs of RBF consultants MoH under Project</t>
  </si>
  <si>
    <t>Total operating costs under HSIP project</t>
  </si>
  <si>
    <t>Component 1. Result-based Financing (10,8 mln USD)</t>
  </si>
  <si>
    <t>Component 2. Strengthening of the Primary Health Care (6,0 mln USD)</t>
  </si>
  <si>
    <t>Component 3.Project management (3,0 mln USD)</t>
  </si>
  <si>
    <t>Project Component/ Category</t>
  </si>
  <si>
    <t>Total  for Sub Component 2.1.</t>
  </si>
  <si>
    <t>Total for Sub Component 2.2</t>
  </si>
  <si>
    <t>Total for Component 2</t>
  </si>
  <si>
    <t>Total  for Component 3.</t>
  </si>
  <si>
    <t>TOTAL for  Component 1.</t>
  </si>
  <si>
    <t>MOH/RBF/SHG/015/005</t>
  </si>
  <si>
    <t>MOH/RBF/ICB/014/002</t>
  </si>
  <si>
    <t>Prior</t>
  </si>
  <si>
    <t xml:space="preserve"> Training Coordinator</t>
  </si>
  <si>
    <t xml:space="preserve"> Training Coordinator in Sughd Oblast</t>
  </si>
  <si>
    <t xml:space="preserve"> Training Coordinator in Khatlon Oblast</t>
  </si>
  <si>
    <t>MOH/RBF/LIC/014/024</t>
  </si>
  <si>
    <t>MOH/RBF/LIC/014/025</t>
  </si>
  <si>
    <t>MOH/RBF/LIC/014/026</t>
  </si>
  <si>
    <t>MOH/RBF/LIC/014/027</t>
  </si>
  <si>
    <t>MOH/RBF/LIC/014/029</t>
  </si>
  <si>
    <t>MOH/RBF/LIC/014/030</t>
  </si>
  <si>
    <t>MOH/RBF/LIC/014/031</t>
  </si>
  <si>
    <t>MOH/RBF/LIC/014/032</t>
  </si>
  <si>
    <t>MOH/RBF/LIC/014/033</t>
  </si>
  <si>
    <t>MOH/RBF/LIC/014/034</t>
  </si>
  <si>
    <t>MOH/RBF/LIC/014/035</t>
  </si>
  <si>
    <t>MOH/RBF/LIC/014/036</t>
  </si>
  <si>
    <t>MOH/RBF/LIC/014/037</t>
  </si>
  <si>
    <t>MOH/RBF/LIC/014/038</t>
  </si>
  <si>
    <t>MOH/RBF/LIC/014/039</t>
  </si>
  <si>
    <t>MOH/RBF/LIC/014/040</t>
  </si>
  <si>
    <t>MOH/RBF/LIC/014/041</t>
  </si>
  <si>
    <t>MOH/RBF/LIC/014/042</t>
  </si>
  <si>
    <t>MOH/RBF/LIC/014/043</t>
  </si>
  <si>
    <t>MOH/RBF/LIC/014/044</t>
  </si>
  <si>
    <t>MOH/RBF/IIC/014/001</t>
  </si>
  <si>
    <t>Jan 2019</t>
  </si>
  <si>
    <t>May-14-19</t>
  </si>
  <si>
    <t>MOH/RBF/LIC/014/001</t>
  </si>
  <si>
    <t>MOH/RBF/LIC/014/002</t>
  </si>
  <si>
    <t>MOH/RBF/LIC/014/003</t>
  </si>
  <si>
    <t>MOH/RBF/LIC/014/004</t>
  </si>
  <si>
    <t>MOH/RBF/LIC/014/005</t>
  </si>
  <si>
    <t>MOH/RBF/LIC/014/008</t>
  </si>
  <si>
    <t>MOH/RBF/LIC/014/009</t>
  </si>
  <si>
    <t>MOH/RBF/LIC/014/010</t>
  </si>
  <si>
    <t>MOH/RBF/LIC/014/011</t>
  </si>
  <si>
    <t>MOH/RBF/LIC/014/012</t>
  </si>
  <si>
    <t>MOH/RBF/LIC/014/013</t>
  </si>
  <si>
    <t>MOH/RBF/LIC/014/014</t>
  </si>
  <si>
    <t>MOH/RBF/LIC/014/015</t>
  </si>
  <si>
    <t>MOH/RBF/LIC/014/016</t>
  </si>
  <si>
    <t>MOH/RBF/LIC/014/017</t>
  </si>
  <si>
    <t>MOH/RBF/LIC/014/018</t>
  </si>
  <si>
    <t>MOH/RBF/LIC/014/019</t>
  </si>
  <si>
    <t>MOH/RBF/LIC/014/020</t>
  </si>
  <si>
    <t>MOH/RBF/LIC/014/021</t>
  </si>
  <si>
    <t>MOH/RBF/LIC/014/022</t>
  </si>
  <si>
    <t>MOH/RBF/LIC/014/023</t>
  </si>
  <si>
    <t>MOH/RBF/CQS/014/001</t>
  </si>
  <si>
    <t xml:space="preserve">TA independent Enviromental Monitoirng </t>
  </si>
  <si>
    <t>Mar-14</t>
  </si>
  <si>
    <t>Apr-14</t>
  </si>
  <si>
    <t>May-14</t>
  </si>
  <si>
    <t>Dec-15</t>
  </si>
  <si>
    <t>Aug-13</t>
  </si>
  <si>
    <t>Sep-13</t>
  </si>
  <si>
    <t>Rehabilitation of  4- RHC in Yavan rayon **</t>
  </si>
  <si>
    <t xml:space="preserve">Rehabilitation of  4-RHC in Hamadoni rayon** </t>
  </si>
  <si>
    <t>Rehabilitationof  4- RHC  in Gonchi rayon**</t>
  </si>
  <si>
    <t>Rehabilitation of  4- RHC  in Matcho rayon **</t>
  </si>
  <si>
    <t>Rehabilitation of  4- RHC  in Jabbor Rasulov rayon **</t>
  </si>
  <si>
    <t xml:space="preserve">Note: * -  Following thresholds are subject to the preliminary WB review, used for the Grant:  Two NCB Contracts , **Names of RHC's will be indicated after approval by MOH and WB </t>
  </si>
  <si>
    <t>2.2. Physical Infrastructure Improvement in  pilot rayons</t>
  </si>
  <si>
    <t>Mar-15</t>
  </si>
  <si>
    <t>Apr-15</t>
  </si>
  <si>
    <t>Jun-15</t>
  </si>
  <si>
    <t>Jun-14</t>
  </si>
  <si>
    <t>Nov-13</t>
  </si>
  <si>
    <t>April-14</t>
  </si>
  <si>
    <t>Jul-14</t>
  </si>
  <si>
    <t>MOH/RBF/SHG/014/007</t>
  </si>
  <si>
    <t>Jan-15</t>
  </si>
  <si>
    <t>Jan-16</t>
  </si>
  <si>
    <t>Feb-16</t>
  </si>
  <si>
    <t>Mar-16</t>
  </si>
  <si>
    <t>Apr-16</t>
  </si>
  <si>
    <t>Jan-17</t>
  </si>
  <si>
    <t>Feb-17</t>
  </si>
  <si>
    <t>Mar-17</t>
  </si>
  <si>
    <t>Apr-17</t>
  </si>
  <si>
    <t>MOH/RBF/SHG/014/001</t>
  </si>
  <si>
    <t>Dec-13</t>
  </si>
  <si>
    <t>MOH/RBF/ICB/015/001</t>
  </si>
  <si>
    <t>Aug-14</t>
  </si>
  <si>
    <t xml:space="preserve">Rehabilitation of  4- RHC  in Rumi rayon** </t>
  </si>
  <si>
    <t>Dec-14</t>
  </si>
  <si>
    <t>MOH/RBF/SHG/014/011</t>
  </si>
  <si>
    <t>MOH/RBF/SHG/017/002</t>
  </si>
  <si>
    <t>MOH/RBF/SHG/014/012</t>
  </si>
  <si>
    <t>2019               (6 month)</t>
  </si>
  <si>
    <t>Office space repair *</t>
  </si>
  <si>
    <t xml:space="preserve">*Additional office space  for local consultants and RBF consultants </t>
  </si>
  <si>
    <t>Procurement of visual aids,stimulants and moulages  for the FM Centers</t>
  </si>
  <si>
    <t>Procurement of the  Medicine literature for pilots rayons</t>
  </si>
  <si>
    <t>Procurement of office supply for 7 pilot rayons</t>
  </si>
  <si>
    <t>MOH/RBF/NCB/014/007</t>
  </si>
  <si>
    <t>July-14</t>
  </si>
  <si>
    <t>Aug-15</t>
  </si>
  <si>
    <t xml:space="preserve">MOH/RBF/SSS/014/001                         </t>
  </si>
  <si>
    <t>SSS</t>
  </si>
  <si>
    <t>Jun-16</t>
  </si>
  <si>
    <t>TA Development of collaborative quality assurance mechanizm</t>
  </si>
  <si>
    <t>Verification Level 1 ( SHASS)</t>
  </si>
  <si>
    <t>RBF Payments ( Including  of the  first verification by SHASS )</t>
  </si>
  <si>
    <t>Capacity Improvement Study tours of the MoH, Coordination Group, Oblast Health Department (Flagship training courses, training for Coordinators and Coordination Group's specialists involved into the Project Management, including MIS, IT, PR, M&amp;E, Family Medicine, Procurement &amp; Financial Management)</t>
  </si>
  <si>
    <t>TA for conducting independent Verification Level II (UNICEF)</t>
  </si>
  <si>
    <t>Nov-13( No Obj. for ToR)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</si>
</sst>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р_._-;\-* #,##0.00_р_._-;_-* &quot;-&quot;??_р_._-;_-@_-"/>
    <numFmt numFmtId="165" formatCode="_(* #,##0_);_(* \(#,##0\);_(* &quot;-&quot;??_);_(@_)"/>
    <numFmt numFmtId="166" formatCode="[$-409]mmm\-yy;@"/>
    <numFmt numFmtId="167" formatCode="#,##0.00_р_."/>
    <numFmt numFmtId="168" formatCode="[$-419]mmmm\ yyyy;@"/>
    <numFmt numFmtId="169" formatCode="0.0%"/>
    <numFmt numFmtId="170" formatCode="#,##0.0"/>
  </numFmts>
  <fonts count="37" x14ac:knownFonts="1">
    <font>
      <sz val="10"/>
      <name val="Arial"/>
    </font>
    <font>
      <sz val="11"/>
      <color theme="1"/>
      <name val="Calibri"/>
      <family val="2"/>
      <charset val="204"/>
      <scheme val="minor"/>
    </font>
    <font>
      <sz val="10"/>
      <name val="Arial"/>
      <family val="2"/>
      <charset val="204"/>
    </font>
    <font>
      <sz val="8"/>
      <name val="Arial"/>
      <family val="2"/>
      <charset val="204"/>
    </font>
    <font>
      <b/>
      <sz val="10"/>
      <name val="Arial"/>
      <family val="2"/>
    </font>
    <font>
      <b/>
      <sz val="10"/>
      <name val="Arial"/>
      <family val="2"/>
      <charset val="204"/>
    </font>
    <font>
      <b/>
      <sz val="8"/>
      <name val="Arial"/>
      <family val="2"/>
    </font>
    <font>
      <b/>
      <sz val="8"/>
      <name val="Arial"/>
      <family val="2"/>
      <charset val="204"/>
    </font>
    <font>
      <sz val="8.5"/>
      <name val="Arial"/>
      <family val="2"/>
      <charset val="204"/>
    </font>
    <font>
      <sz val="9"/>
      <name val="Arial"/>
      <family val="2"/>
      <charset val="204"/>
    </font>
    <font>
      <b/>
      <sz val="9"/>
      <name val="Arial"/>
      <family val="2"/>
      <charset val="204"/>
    </font>
    <font>
      <b/>
      <sz val="11"/>
      <name val="Arial"/>
      <family val="2"/>
      <charset val="204"/>
    </font>
    <font>
      <sz val="7.5"/>
      <name val="Arial"/>
      <family val="2"/>
      <charset val="204"/>
    </font>
    <font>
      <sz val="7"/>
      <name val="Arial"/>
      <family val="2"/>
      <charset val="204"/>
    </font>
    <font>
      <b/>
      <i/>
      <sz val="10"/>
      <name val="Arial"/>
      <family val="2"/>
      <charset val="204"/>
    </font>
    <font>
      <i/>
      <sz val="10"/>
      <name val="Arial"/>
      <family val="2"/>
      <charset val="204"/>
    </font>
    <font>
      <b/>
      <i/>
      <sz val="8"/>
      <name val="Arial"/>
      <family val="2"/>
      <charset val="204"/>
    </font>
    <font>
      <b/>
      <sz val="12"/>
      <name val="Arial"/>
      <family val="2"/>
      <charset val="204"/>
    </font>
    <font>
      <b/>
      <sz val="12"/>
      <name val="Arial"/>
      <family val="2"/>
    </font>
    <font>
      <b/>
      <sz val="12"/>
      <color indexed="8"/>
      <name val="Arial"/>
      <family val="2"/>
      <charset val="204"/>
    </font>
    <font>
      <b/>
      <sz val="9"/>
      <color indexed="12"/>
      <name val="Arial Cyr"/>
      <charset val="204"/>
    </font>
    <font>
      <b/>
      <sz val="9"/>
      <name val="Arial Cyr"/>
      <charset val="204"/>
    </font>
    <font>
      <b/>
      <sz val="10"/>
      <name val="Arial Cyr"/>
      <charset val="204"/>
    </font>
    <font>
      <sz val="9"/>
      <name val="Arial Cyr"/>
      <charset val="204"/>
    </font>
    <font>
      <b/>
      <sz val="10"/>
      <color indexed="12"/>
      <name val="Arial Cyr"/>
      <charset val="204"/>
    </font>
    <font>
      <b/>
      <sz val="11"/>
      <name val="Arial"/>
      <family val="2"/>
    </font>
    <font>
      <b/>
      <sz val="11"/>
      <color theme="1"/>
      <name val="Calibri"/>
      <family val="2"/>
      <charset val="204"/>
      <scheme val="minor"/>
    </font>
    <font>
      <sz val="11"/>
      <name val="Arial"/>
      <family val="2"/>
      <charset val="204"/>
    </font>
    <font>
      <b/>
      <sz val="7.5"/>
      <name val="Arial"/>
      <family val="2"/>
      <charset val="204"/>
    </font>
    <font>
      <b/>
      <sz val="12"/>
      <color rgb="FFFF0000"/>
      <name val="Arial"/>
      <family val="2"/>
      <charset val="204"/>
    </font>
    <font>
      <sz val="10"/>
      <name val="Arial"/>
      <family val="2"/>
    </font>
    <font>
      <sz val="12"/>
      <name val="Arial"/>
      <family val="2"/>
    </font>
    <font>
      <sz val="12"/>
      <color indexed="10"/>
      <name val="Arial"/>
      <family val="2"/>
    </font>
    <font>
      <sz val="12"/>
      <name val="Arial"/>
      <family val="2"/>
      <charset val="204"/>
    </font>
    <font>
      <b/>
      <sz val="8"/>
      <name val="Times New Roman"/>
      <family val="1"/>
      <charset val="204"/>
    </font>
    <font>
      <b/>
      <i/>
      <sz val="12"/>
      <color rgb="FFFF0000"/>
      <name val="Arial"/>
      <family val="2"/>
      <charset val="204"/>
    </font>
    <font>
      <b/>
      <i/>
      <sz val="12"/>
      <name val="Arial"/>
      <family val="2"/>
      <charset val="204"/>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5">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cellStyleXfs>
  <cellXfs count="418">
    <xf numFmtId="0" fontId="0" fillId="0" borderId="0" xfId="0"/>
    <xf numFmtId="0" fontId="4" fillId="0" borderId="0" xfId="0" applyFont="1" applyAlignment="1">
      <alignment horizontal="center" vertical="center" wrapText="1"/>
    </xf>
    <xf numFmtId="0" fontId="4" fillId="0" borderId="0" xfId="0" applyFont="1" applyAlignment="1">
      <alignment horizontal="left"/>
    </xf>
    <xf numFmtId="0" fontId="0" fillId="0" borderId="0" xfId="0" applyBorder="1"/>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3" fillId="0" borderId="1" xfId="0" applyFont="1" applyFill="1" applyBorder="1" applyAlignment="1">
      <alignment horizontal="center"/>
    </xf>
    <xf numFmtId="0" fontId="0" fillId="0" borderId="0" xfId="0" applyFill="1"/>
    <xf numFmtId="165" fontId="4" fillId="0" borderId="0" xfId="3" applyNumberFormat="1" applyFont="1" applyAlignment="1">
      <alignment horizontal="center"/>
    </xf>
    <xf numFmtId="165" fontId="6" fillId="0" borderId="1" xfId="3" applyNumberFormat="1" applyFont="1" applyBorder="1" applyAlignment="1">
      <alignment horizontal="center" vertical="center" wrapText="1"/>
    </xf>
    <xf numFmtId="165" fontId="0" fillId="0" borderId="0" xfId="3" applyNumberFormat="1" applyFont="1"/>
    <xf numFmtId="165" fontId="0" fillId="0" borderId="0" xfId="3" applyNumberFormat="1" applyFont="1" applyAlignment="1">
      <alignment horizontal="center"/>
    </xf>
    <xf numFmtId="165" fontId="4" fillId="0" borderId="1" xfId="3" applyNumberFormat="1" applyFont="1" applyBorder="1" applyAlignment="1">
      <alignment horizontal="center" vertical="center" wrapText="1"/>
    </xf>
    <xf numFmtId="165" fontId="0" fillId="0" borderId="1" xfId="3" applyNumberFormat="1" applyFont="1" applyBorder="1" applyAlignment="1">
      <alignment horizont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Fill="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xf numFmtId="0" fontId="5" fillId="0" borderId="0" xfId="0" applyFont="1" applyFill="1"/>
    <xf numFmtId="166"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xf>
    <xf numFmtId="166"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xf>
    <xf numFmtId="167" fontId="9" fillId="0" borderId="2" xfId="0" applyNumberFormat="1" applyFont="1" applyFill="1" applyBorder="1" applyAlignment="1">
      <alignment horizontal="center" vertical="center" wrapText="1"/>
    </xf>
    <xf numFmtId="168" fontId="9" fillId="0" borderId="2" xfId="0" applyNumberFormat="1" applyFont="1" applyBorder="1" applyAlignment="1">
      <alignment horizontal="center" vertical="center" wrapText="1"/>
    </xf>
    <xf numFmtId="168" fontId="9" fillId="0" borderId="7" xfId="0" applyNumberFormat="1" applyFont="1" applyBorder="1" applyAlignment="1">
      <alignment horizontal="center" vertical="center" wrapText="1"/>
    </xf>
    <xf numFmtId="167" fontId="5" fillId="0" borderId="2" xfId="0" applyNumberFormat="1" applyFont="1" applyBorder="1" applyAlignment="1">
      <alignment horizontal="center" vertical="center" wrapText="1"/>
    </xf>
    <xf numFmtId="166" fontId="9" fillId="0" borderId="2" xfId="0" applyNumberFormat="1" applyFont="1" applyFill="1" applyBorder="1"/>
    <xf numFmtId="166" fontId="0" fillId="0" borderId="2" xfId="0" applyNumberFormat="1" applyFill="1" applyBorder="1"/>
    <xf numFmtId="166" fontId="0" fillId="0" borderId="7" xfId="0" applyNumberFormat="1" applyFill="1" applyBorder="1"/>
    <xf numFmtId="166" fontId="2" fillId="0" borderId="6" xfId="0" applyNumberFormat="1" applyFont="1" applyFill="1" applyBorder="1"/>
    <xf numFmtId="0" fontId="5" fillId="0" borderId="1" xfId="0" applyFont="1" applyBorder="1" applyAlignment="1">
      <alignment horizontal="center" vertical="center"/>
    </xf>
    <xf numFmtId="43" fontId="5" fillId="0" borderId="1" xfId="3" applyNumberFormat="1" applyFont="1" applyBorder="1" applyAlignment="1">
      <alignment horizontal="center" vertical="center" wrapText="1"/>
    </xf>
    <xf numFmtId="43" fontId="11" fillId="0" borderId="1" xfId="3" applyNumberFormat="1" applyFont="1" applyBorder="1" applyAlignment="1">
      <alignment horizontal="center" vertical="center" wrapText="1"/>
    </xf>
    <xf numFmtId="43" fontId="7" fillId="0" borderId="1" xfId="3" applyNumberFormat="1" applyFont="1" applyFill="1" applyBorder="1" applyAlignment="1">
      <alignment horizontal="center"/>
    </xf>
    <xf numFmtId="167" fontId="2" fillId="0" borderId="2" xfId="0" applyNumberFormat="1" applyFont="1" applyFill="1" applyBorder="1" applyAlignment="1">
      <alignment horizontal="center" vertical="center" wrapText="1"/>
    </xf>
    <xf numFmtId="166" fontId="2" fillId="0" borderId="1" xfId="0" applyNumberFormat="1" applyFont="1" applyFill="1" applyBorder="1"/>
    <xf numFmtId="0" fontId="4"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4" fontId="0" fillId="0" borderId="0" xfId="0" applyNumberFormat="1"/>
    <xf numFmtId="43" fontId="0" fillId="0" borderId="0" xfId="0" applyNumberFormat="1"/>
    <xf numFmtId="164" fontId="5" fillId="0" borderId="1" xfId="3" applyNumberFormat="1" applyFont="1" applyBorder="1" applyAlignment="1">
      <alignment horizontal="center" vertical="center" wrapText="1"/>
    </xf>
    <xf numFmtId="0" fontId="12" fillId="0" borderId="1" xfId="0"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0" fillId="0" borderId="0" xfId="0" applyBorder="1" applyAlignment="1">
      <alignment horizontal="left" vertical="center" wrapText="1"/>
    </xf>
    <xf numFmtId="0" fontId="5" fillId="0" borderId="9" xfId="0" applyFont="1" applyFill="1" applyBorder="1" applyAlignment="1">
      <alignment horizontal="center" vertical="center" wrapText="1"/>
    </xf>
    <xf numFmtId="165" fontId="2" fillId="0" borderId="1" xfId="3"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68" fontId="2" fillId="0" borderId="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2" fillId="0" borderId="26" xfId="0" applyFont="1" applyBorder="1" applyAlignment="1">
      <alignment horizontal="center"/>
    </xf>
    <xf numFmtId="167" fontId="9" fillId="0" borderId="26" xfId="0" applyNumberFormat="1" applyFont="1" applyBorder="1" applyAlignment="1">
      <alignment horizontal="center" vertical="center" wrapText="1"/>
    </xf>
    <xf numFmtId="0" fontId="9" fillId="0" borderId="25" xfId="0" applyFont="1" applyBorder="1"/>
    <xf numFmtId="0" fontId="0" fillId="0" borderId="25" xfId="0" applyBorder="1"/>
    <xf numFmtId="0" fontId="0" fillId="0" borderId="27" xfId="0" applyFill="1" applyBorder="1"/>
    <xf numFmtId="168" fontId="2" fillId="0" borderId="2" xfId="0" applyNumberFormat="1" applyFont="1" applyFill="1" applyBorder="1" applyAlignment="1">
      <alignment horizontal="center" vertical="center" wrapText="1"/>
    </xf>
    <xf numFmtId="168" fontId="2" fillId="0" borderId="7"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166"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4" fillId="0" borderId="0" xfId="0" applyFont="1"/>
    <xf numFmtId="0" fontId="14" fillId="0" borderId="0" xfId="0" applyFont="1" applyAlignment="1"/>
    <xf numFmtId="43" fontId="5" fillId="0" borderId="1" xfId="3" applyNumberFormat="1" applyFont="1" applyBorder="1" applyAlignment="1">
      <alignment vertical="center" wrapText="1"/>
    </xf>
    <xf numFmtId="0" fontId="0" fillId="0" borderId="0" xfId="0" applyAlignment="1">
      <alignment vertical="top"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xf>
    <xf numFmtId="43" fontId="3" fillId="0" borderId="1" xfId="3" applyNumberFormat="1" applyFont="1" applyFill="1" applyBorder="1" applyAlignment="1">
      <alignment horizontal="center" vertical="center" wrapText="1"/>
    </xf>
    <xf numFmtId="43" fontId="3" fillId="0" borderId="1" xfId="3" applyNumberFormat="1" applyFont="1" applyFill="1" applyBorder="1" applyAlignment="1">
      <alignment horizontal="left" vertical="center" wrapText="1"/>
    </xf>
    <xf numFmtId="165" fontId="3" fillId="0" borderId="1" xfId="3" applyNumberFormat="1" applyFont="1" applyFill="1" applyBorder="1" applyAlignment="1">
      <alignment horizontal="center" vertical="center" wrapText="1"/>
    </xf>
    <xf numFmtId="165" fontId="3" fillId="0" borderId="1" xfId="3" applyNumberFormat="1" applyFont="1" applyFill="1" applyBorder="1" applyAlignment="1">
      <alignment horizontal="center"/>
    </xf>
    <xf numFmtId="0" fontId="4"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6" xfId="0" applyFont="1" applyBorder="1"/>
    <xf numFmtId="0" fontId="16" fillId="0" borderId="6" xfId="0" applyFont="1" applyFill="1" applyBorder="1" applyAlignment="1">
      <alignment vertical="top" wrapText="1"/>
    </xf>
    <xf numFmtId="43" fontId="10" fillId="0" borderId="25" xfId="3" applyNumberFormat="1" applyFont="1" applyFill="1" applyBorder="1" applyAlignment="1">
      <alignment horizontal="center"/>
    </xf>
    <xf numFmtId="0" fontId="2" fillId="0" borderId="25" xfId="0" applyFont="1" applyFill="1" applyBorder="1" applyAlignment="1">
      <alignment horizontal="center"/>
    </xf>
    <xf numFmtId="166" fontId="2" fillId="0" borderId="25" xfId="0" applyNumberFormat="1" applyFont="1" applyFill="1" applyBorder="1" applyAlignment="1">
      <alignment horizontal="center"/>
    </xf>
    <xf numFmtId="0" fontId="5" fillId="0" borderId="27" xfId="0" applyFont="1" applyBorder="1"/>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0" borderId="6" xfId="0" applyFont="1" applyBorder="1" applyAlignment="1">
      <alignment horizontal="center" wrapText="1"/>
    </xf>
    <xf numFmtId="0" fontId="0" fillId="0" borderId="6" xfId="0" applyBorder="1"/>
    <xf numFmtId="0" fontId="5" fillId="0" borderId="25" xfId="0" applyFont="1" applyBorder="1"/>
    <xf numFmtId="0" fontId="0" fillId="0" borderId="27" xfId="0" applyBorder="1"/>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21"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Fill="1" applyBorder="1" applyAlignment="1">
      <alignment horizontal="center" vertical="center"/>
    </xf>
    <xf numFmtId="0" fontId="20" fillId="2"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21" fillId="0" borderId="1" xfId="0" applyFont="1"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170" fontId="21" fillId="3" borderId="1" xfId="0" applyNumberFormat="1" applyFont="1" applyFill="1" applyBorder="1" applyAlignment="1">
      <alignment horizontal="center" vertical="center"/>
    </xf>
    <xf numFmtId="170" fontId="22" fillId="0" borderId="1" xfId="0" applyNumberFormat="1" applyFont="1" applyFill="1" applyBorder="1" applyAlignment="1">
      <alignment horizontal="center" vertical="center"/>
    </xf>
    <xf numFmtId="170" fontId="24" fillId="2" borderId="1" xfId="0" applyNumberFormat="1"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165" fontId="0" fillId="0" borderId="1" xfId="3" applyNumberFormat="1" applyFont="1" applyBorder="1" applyAlignment="1">
      <alignment horizontal="center" vertical="center"/>
    </xf>
    <xf numFmtId="0" fontId="5" fillId="0" borderId="0" xfId="0" applyFont="1" applyAlignment="1"/>
    <xf numFmtId="0" fontId="13" fillId="0" borderId="15" xfId="0" applyFont="1" applyBorder="1" applyAlignment="1">
      <alignment horizontal="center" vertical="center"/>
    </xf>
    <xf numFmtId="165" fontId="5" fillId="0" borderId="1" xfId="3" applyNumberFormat="1" applyFont="1" applyFill="1" applyBorder="1" applyAlignment="1">
      <alignment horizontal="left" vertical="center" wrapText="1"/>
    </xf>
    <xf numFmtId="43" fontId="10" fillId="0" borderId="1" xfId="3" applyNumberFormat="1" applyFont="1" applyFill="1" applyBorder="1" applyAlignment="1">
      <alignment horizontal="center" vertical="center"/>
    </xf>
    <xf numFmtId="43" fontId="5" fillId="0" borderId="1" xfId="3" applyNumberFormat="1" applyFont="1" applyFill="1" applyBorder="1" applyAlignment="1">
      <alignment horizontal="center"/>
    </xf>
    <xf numFmtId="43" fontId="7" fillId="0" borderId="1" xfId="3" applyNumberFormat="1" applyFont="1" applyFill="1" applyBorder="1" applyAlignment="1">
      <alignment horizontal="center" vertical="center"/>
    </xf>
    <xf numFmtId="0" fontId="5" fillId="0" borderId="1" xfId="0" applyFont="1" applyFill="1" applyBorder="1" applyAlignment="1">
      <alignment horizontal="center" vertical="center" wrapText="1"/>
    </xf>
    <xf numFmtId="4" fontId="5" fillId="0" borderId="1" xfId="0" applyNumberFormat="1" applyFont="1" applyBorder="1" applyAlignment="1">
      <alignment horizontal="right" vertical="center" wrapText="1"/>
    </xf>
    <xf numFmtId="0" fontId="2" fillId="5" borderId="1" xfId="0" applyFont="1" applyFill="1" applyBorder="1" applyAlignment="1">
      <alignment horizontal="center" vertical="center"/>
    </xf>
    <xf numFmtId="165" fontId="0" fillId="5" borderId="1" xfId="3" applyNumberFormat="1" applyFont="1" applyFill="1" applyBorder="1" applyAlignment="1">
      <alignment vertical="center"/>
    </xf>
    <xf numFmtId="0" fontId="0" fillId="5" borderId="6" xfId="0" applyFill="1" applyBorder="1"/>
    <xf numFmtId="0" fontId="0" fillId="0" borderId="1" xfId="0" applyBorder="1" applyAlignment="1"/>
    <xf numFmtId="165" fontId="0" fillId="0" borderId="1" xfId="3" applyNumberFormat="1" applyFont="1" applyBorder="1" applyAlignment="1"/>
    <xf numFmtId="165" fontId="7" fillId="0" borderId="1" xfId="3" applyNumberFormat="1" applyFont="1" applyFill="1" applyBorder="1" applyAlignment="1">
      <alignment horizontal="center" vertical="center" wrapText="1"/>
    </xf>
    <xf numFmtId="165" fontId="7" fillId="0" borderId="1" xfId="3" applyNumberFormat="1" applyFont="1" applyFill="1" applyBorder="1" applyAlignment="1">
      <alignment vertical="center" wrapText="1"/>
    </xf>
    <xf numFmtId="0" fontId="0" fillId="0" borderId="1" xfId="0" applyBorder="1" applyAlignment="1">
      <alignment horizontal="center" vertical="center"/>
    </xf>
    <xf numFmtId="166" fontId="2" fillId="0" borderId="2" xfId="0" applyNumberFormat="1" applyFont="1" applyFill="1" applyBorder="1"/>
    <xf numFmtId="166" fontId="2" fillId="0" borderId="7" xfId="0" applyNumberFormat="1" applyFont="1" applyFill="1" applyBorder="1"/>
    <xf numFmtId="0" fontId="28" fillId="0" borderId="1"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2" xfId="0" applyFont="1" applyFill="1" applyBorder="1" applyAlignment="1">
      <alignment vertical="center" wrapText="1"/>
    </xf>
    <xf numFmtId="2" fontId="2" fillId="0" borderId="2" xfId="0" applyNumberFormat="1" applyFont="1" applyFill="1" applyBorder="1" applyAlignment="1">
      <alignment horizontal="center" vertical="center"/>
    </xf>
    <xf numFmtId="0" fontId="0" fillId="0" borderId="1" xfId="0" applyFill="1" applyBorder="1"/>
    <xf numFmtId="2" fontId="1" fillId="0" borderId="1" xfId="0" applyNumberFormat="1" applyFont="1" applyBorder="1" applyAlignment="1">
      <alignment horizontal="center" vertical="center"/>
    </xf>
    <xf numFmtId="167" fontId="5" fillId="0" borderId="2"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6" fillId="0" borderId="0" xfId="0" applyFont="1" applyBorder="1" applyAlignment="1">
      <alignment horizontal="left" indent="1"/>
    </xf>
    <xf numFmtId="167" fontId="0" fillId="0" borderId="0" xfId="0" applyNumberFormat="1" applyBorder="1"/>
    <xf numFmtId="0" fontId="2" fillId="0" borderId="0" xfId="0" applyFont="1" applyFill="1" applyBorder="1" applyAlignment="1">
      <alignment horizontal="left" wrapText="1" indent="2"/>
    </xf>
    <xf numFmtId="0" fontId="0" fillId="0" borderId="0" xfId="0" applyFill="1" applyBorder="1" applyAlignment="1">
      <alignment horizontal="left" vertical="top" wrapText="1" indent="2"/>
    </xf>
    <xf numFmtId="0" fontId="2"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17" fontId="2" fillId="5" borderId="1" xfId="0" applyNumberFormat="1" applyFont="1" applyFill="1" applyBorder="1" applyAlignment="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0" fillId="0" borderId="1" xfId="0" applyNumberFormat="1" applyBorder="1" applyAlignment="1">
      <alignment horizontal="center" vertical="center"/>
    </xf>
    <xf numFmtId="0" fontId="0" fillId="5" borderId="1" xfId="0" applyFill="1" applyBorder="1" applyAlignment="1">
      <alignment vertical="center"/>
    </xf>
    <xf numFmtId="165" fontId="5" fillId="0" borderId="1" xfId="3" applyNumberFormat="1" applyFont="1" applyBorder="1" applyAlignment="1">
      <alignment vertical="center"/>
    </xf>
    <xf numFmtId="0" fontId="0" fillId="0" borderId="1" xfId="0" applyBorder="1" applyAlignment="1">
      <alignment vertical="center"/>
    </xf>
    <xf numFmtId="166" fontId="0" fillId="0" borderId="1" xfId="0" applyNumberFormat="1" applyBorder="1" applyAlignment="1">
      <alignment vertical="center"/>
    </xf>
    <xf numFmtId="165" fontId="0" fillId="0" borderId="1" xfId="3" applyNumberFormat="1" applyFont="1" applyBorder="1" applyAlignment="1">
      <alignment vertical="center"/>
    </xf>
    <xf numFmtId="165" fontId="5" fillId="0" borderId="25" xfId="3" applyNumberFormat="1" applyFont="1" applyBorder="1" applyAlignment="1">
      <alignment horizontal="center" vertical="center"/>
    </xf>
    <xf numFmtId="0" fontId="0" fillId="0" borderId="25" xfId="0" applyBorder="1" applyAlignment="1">
      <alignment horizontal="center" vertical="center"/>
    </xf>
    <xf numFmtId="166" fontId="0" fillId="0" borderId="25" xfId="0" applyNumberFormat="1" applyBorder="1" applyAlignment="1">
      <alignment horizontal="center" vertical="center"/>
    </xf>
    <xf numFmtId="165" fontId="6" fillId="0" borderId="4" xfId="3" applyNumberFormat="1" applyFont="1" applyBorder="1" applyAlignment="1">
      <alignment horizontal="center" vertical="center" wrapText="1"/>
    </xf>
    <xf numFmtId="165" fontId="0" fillId="0" borderId="0" xfId="3" applyNumberFormat="1" applyFont="1" applyBorder="1" applyAlignment="1">
      <alignment vertical="center"/>
    </xf>
    <xf numFmtId="0" fontId="6" fillId="0" borderId="6" xfId="0" applyFont="1" applyBorder="1" applyAlignment="1">
      <alignment horizontal="center" vertical="center" wrapText="1"/>
    </xf>
    <xf numFmtId="166" fontId="9" fillId="0" borderId="6" xfId="0" applyNumberFormat="1" applyFont="1" applyFill="1" applyBorder="1" applyAlignment="1">
      <alignment horizontal="center" vertical="center" wrapText="1"/>
    </xf>
    <xf numFmtId="166" fontId="3" fillId="0" borderId="6" xfId="0" applyNumberFormat="1" applyFont="1" applyFill="1" applyBorder="1" applyAlignment="1">
      <alignment horizontal="center"/>
    </xf>
    <xf numFmtId="166" fontId="12" fillId="0" borderId="6" xfId="0" applyNumberFormat="1" applyFont="1" applyFill="1" applyBorder="1" applyAlignment="1">
      <alignment horizontal="center" vertical="center" wrapText="1"/>
    </xf>
    <xf numFmtId="0" fontId="3" fillId="0" borderId="25" xfId="0" applyFont="1" applyFill="1" applyBorder="1" applyAlignment="1">
      <alignment horizontal="center" vertical="center"/>
    </xf>
    <xf numFmtId="166" fontId="2" fillId="0" borderId="27" xfId="0" applyNumberFormat="1" applyFont="1" applyFill="1" applyBorder="1" applyAlignment="1">
      <alignment horizontal="center"/>
    </xf>
    <xf numFmtId="0" fontId="18" fillId="0" borderId="0" xfId="0" applyFont="1" applyAlignment="1">
      <alignment vertical="center"/>
    </xf>
    <xf numFmtId="0" fontId="31" fillId="0" borderId="0" xfId="0" applyFont="1"/>
    <xf numFmtId="0" fontId="31" fillId="0" borderId="0" xfId="0" applyFont="1" applyBorder="1" applyAlignment="1">
      <alignment horizontal="left"/>
    </xf>
    <xf numFmtId="0" fontId="33" fillId="0" borderId="0" xfId="0" applyFont="1"/>
    <xf numFmtId="0" fontId="33" fillId="0" borderId="0" xfId="0" applyFont="1" applyAlignment="1">
      <alignment horizontal="left" vertical="center"/>
    </xf>
    <xf numFmtId="165" fontId="33" fillId="0" borderId="0" xfId="3" applyNumberFormat="1" applyFont="1"/>
    <xf numFmtId="165" fontId="5" fillId="0" borderId="1" xfId="3" applyNumberFormat="1" applyFont="1" applyFill="1" applyBorder="1" applyAlignment="1">
      <alignment horizontal="center" vertical="center" wrapText="1"/>
    </xf>
    <xf numFmtId="10" fontId="17" fillId="0" borderId="1" xfId="0" applyNumberFormat="1" applyFont="1" applyBorder="1" applyAlignment="1">
      <alignment horizontal="center" vertical="center"/>
    </xf>
    <xf numFmtId="2" fontId="11" fillId="0" borderId="1" xfId="0" applyNumberFormat="1" applyFont="1" applyBorder="1" applyAlignment="1">
      <alignment horizontal="right" vertical="center" wrapText="1"/>
    </xf>
    <xf numFmtId="4" fontId="11" fillId="0" borderId="1" xfId="0" applyNumberFormat="1" applyFont="1" applyBorder="1" applyAlignment="1">
      <alignment horizontal="right" vertical="center" wrapText="1"/>
    </xf>
    <xf numFmtId="43" fontId="11" fillId="0" borderId="1" xfId="3" applyNumberFormat="1" applyFont="1" applyBorder="1" applyAlignment="1">
      <alignment horizontal="right" vertical="center" wrapText="1"/>
    </xf>
    <xf numFmtId="43" fontId="36" fillId="6" borderId="1" xfId="3" applyNumberFormat="1" applyFont="1" applyFill="1" applyBorder="1" applyAlignment="1">
      <alignment horizontal="center" vertical="center" wrapText="1"/>
    </xf>
    <xf numFmtId="10" fontId="36" fillId="6" borderId="1" xfId="0" applyNumberFormat="1" applyFont="1" applyFill="1" applyBorder="1" applyAlignment="1">
      <alignment horizontal="center" vertical="center"/>
    </xf>
    <xf numFmtId="43" fontId="36" fillId="6" borderId="1" xfId="3" applyNumberFormat="1" applyFont="1" applyFill="1" applyBorder="1" applyAlignment="1">
      <alignment vertical="center" wrapText="1"/>
    </xf>
    <xf numFmtId="43" fontId="36" fillId="4" borderId="1" xfId="3" applyNumberFormat="1" applyFont="1" applyFill="1" applyBorder="1" applyAlignment="1">
      <alignment horizontal="center" vertical="center" wrapText="1"/>
    </xf>
    <xf numFmtId="10" fontId="36" fillId="4" borderId="1" xfId="0" applyNumberFormat="1" applyFont="1" applyFill="1" applyBorder="1" applyAlignment="1">
      <alignment horizontal="center" vertical="center"/>
    </xf>
    <xf numFmtId="0" fontId="17"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25" xfId="0" applyFont="1" applyBorder="1" applyAlignment="1">
      <alignment horizontal="center" vertical="center" wrapText="1"/>
    </xf>
    <xf numFmtId="0" fontId="0" fillId="0" borderId="29" xfId="0" applyBorder="1" applyAlignment="1">
      <alignment horizontal="center" vertical="center"/>
    </xf>
    <xf numFmtId="0" fontId="3" fillId="0" borderId="2"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0" fontId="5" fillId="0" borderId="6" xfId="0" applyNumberFormat="1" applyFont="1" applyBorder="1" applyAlignment="1">
      <alignment horizontal="center" vertical="center"/>
    </xf>
    <xf numFmtId="169" fontId="5" fillId="0" borderId="6" xfId="2" applyNumberFormat="1" applyFont="1" applyBorder="1" applyAlignment="1">
      <alignment horizontal="center" vertical="center"/>
    </xf>
    <xf numFmtId="169" fontId="5" fillId="0" borderId="6" xfId="0" applyNumberFormat="1" applyFont="1" applyBorder="1" applyAlignment="1">
      <alignment horizontal="center" vertical="center"/>
    </xf>
    <xf numFmtId="0" fontId="0" fillId="0" borderId="23" xfId="0" applyBorder="1"/>
    <xf numFmtId="0" fontId="14" fillId="0" borderId="25" xfId="0" applyFont="1" applyBorder="1"/>
    <xf numFmtId="4" fontId="14" fillId="0" borderId="25" xfId="0" applyNumberFormat="1" applyFont="1" applyBorder="1" applyAlignment="1">
      <alignment horizontal="center"/>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165" fontId="34" fillId="0" borderId="4" xfId="3" applyNumberFormat="1" applyFont="1" applyBorder="1" applyAlignment="1">
      <alignment horizontal="center" vertical="center" wrapText="1"/>
    </xf>
    <xf numFmtId="0" fontId="0" fillId="0" borderId="34" xfId="0" applyFill="1" applyBorder="1" applyAlignment="1">
      <alignment horizontal="center" vertical="center"/>
    </xf>
    <xf numFmtId="0" fontId="3" fillId="0" borderId="1" xfId="0" applyFont="1" applyFill="1" applyBorder="1" applyAlignment="1">
      <alignment horizontal="center" vertical="center" wrapText="1"/>
    </xf>
    <xf numFmtId="17" fontId="2" fillId="5" borderId="1" xfId="0" applyNumberFormat="1" applyFont="1" applyFill="1" applyBorder="1" applyAlignment="1">
      <alignment horizontal="center" vertical="center"/>
    </xf>
    <xf numFmtId="43" fontId="3" fillId="0" borderId="1" xfId="3" applyNumberFormat="1" applyFont="1" applyBorder="1" applyAlignment="1">
      <alignment vertical="center"/>
    </xf>
    <xf numFmtId="0" fontId="21" fillId="4"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4" borderId="0" xfId="0" applyFont="1" applyFill="1"/>
    <xf numFmtId="0" fontId="0" fillId="4" borderId="0" xfId="0" applyFill="1"/>
    <xf numFmtId="0" fontId="12" fillId="5" borderId="1" xfId="0" applyFont="1" applyFill="1" applyBorder="1" applyAlignment="1">
      <alignment horizontal="center" vertical="center" wrapText="1"/>
    </xf>
    <xf numFmtId="0" fontId="0" fillId="0" borderId="20" xfId="0" applyFill="1" applyBorder="1" applyAlignment="1">
      <alignment horizontal="center" vertical="center"/>
    </xf>
    <xf numFmtId="0" fontId="17" fillId="0" borderId="0" xfId="0" applyFont="1" applyBorder="1" applyAlignment="1">
      <alignment horizontal="center" vertical="center" wrapText="1"/>
    </xf>
    <xf numFmtId="0" fontId="14" fillId="0" borderId="0" xfId="0" applyFont="1" applyAlignment="1">
      <alignment horizontal="center"/>
    </xf>
    <xf numFmtId="0" fontId="11" fillId="0" borderId="22" xfId="0" applyFont="1" applyBorder="1" applyAlignment="1">
      <alignment horizontal="center" vertical="center"/>
    </xf>
    <xf numFmtId="0" fontId="11" fillId="0" borderId="8" xfId="0" applyFont="1" applyBorder="1" applyAlignment="1">
      <alignment horizontal="center" vertical="center"/>
    </xf>
    <xf numFmtId="0" fontId="14" fillId="6" borderId="11" xfId="0" applyFont="1" applyFill="1" applyBorder="1" applyAlignment="1">
      <alignment horizontal="center" vertical="center"/>
    </xf>
    <xf numFmtId="0" fontId="14" fillId="6" borderId="8" xfId="0" applyFont="1" applyFill="1" applyBorder="1" applyAlignment="1">
      <alignment horizontal="center" vertical="center"/>
    </xf>
    <xf numFmtId="0" fontId="35" fillId="5" borderId="11" xfId="0" applyFont="1" applyFill="1" applyBorder="1" applyAlignment="1">
      <alignment horizontal="center" vertical="center"/>
    </xf>
    <xf numFmtId="0" fontId="35" fillId="5" borderId="8"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8" xfId="0" applyFont="1" applyFill="1" applyBorder="1" applyAlignment="1">
      <alignment horizontal="center" vertical="center"/>
    </xf>
    <xf numFmtId="0" fontId="29" fillId="7" borderId="11"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5" fillId="7" borderId="11"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1"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5" fillId="6" borderId="8"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8" xfId="0" applyFont="1" applyFill="1" applyBorder="1" applyAlignment="1">
      <alignment horizontal="center" vertical="center"/>
    </xf>
    <xf numFmtId="0" fontId="31" fillId="0" borderId="17" xfId="0" applyFont="1" applyBorder="1" applyAlignment="1">
      <alignment horizontal="left"/>
    </xf>
    <xf numFmtId="0" fontId="25" fillId="0" borderId="2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8" xfId="0" applyFont="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31" fillId="0" borderId="0" xfId="0" applyFont="1" applyAlignment="1">
      <alignment horizontal="center"/>
    </xf>
    <xf numFmtId="0" fontId="18"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0" xfId="0" applyFont="1" applyBorder="1" applyAlignment="1">
      <alignment horizontal="center" wrapText="1"/>
    </xf>
    <xf numFmtId="0" fontId="3" fillId="0" borderId="2" xfId="0" applyFont="1" applyBorder="1" applyAlignment="1">
      <alignment horizontal="center" wrapText="1"/>
    </xf>
    <xf numFmtId="0" fontId="17"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 fillId="0" borderId="29" xfId="0" applyFont="1" applyFill="1" applyBorder="1" applyAlignment="1">
      <alignment horizontal="center" vertical="center"/>
    </xf>
    <xf numFmtId="0" fontId="17" fillId="0" borderId="16"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5" borderId="10" xfId="0" applyFont="1" applyFill="1" applyBorder="1" applyAlignment="1">
      <alignment horizontal="left" vertical="top" wrapText="1"/>
    </xf>
    <xf numFmtId="0" fontId="0" fillId="5" borderId="2" xfId="0" applyFill="1" applyBorder="1" applyAlignment="1">
      <alignment horizontal="left" vertical="top" wrapText="1"/>
    </xf>
    <xf numFmtId="0" fontId="14" fillId="0" borderId="0" xfId="0" applyFont="1" applyFill="1" applyAlignment="1">
      <alignment vertical="top"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0" fillId="5" borderId="28" xfId="0" applyFill="1" applyBorder="1" applyAlignment="1">
      <alignment horizontal="center" vertical="center"/>
    </xf>
    <xf numFmtId="0" fontId="0" fillId="5" borderId="21" xfId="0" applyFill="1" applyBorder="1" applyAlignment="1">
      <alignment horizontal="center" vertical="center"/>
    </xf>
    <xf numFmtId="0" fontId="18" fillId="0" borderId="0" xfId="0" applyFont="1" applyAlignment="1">
      <alignment horizontal="center"/>
    </xf>
    <xf numFmtId="0" fontId="17" fillId="0" borderId="0" xfId="0" applyFont="1" applyAlignment="1">
      <alignment horizontal="center"/>
    </xf>
    <xf numFmtId="0" fontId="18" fillId="0" borderId="0" xfId="0" applyFont="1" applyAlignment="1"/>
    <xf numFmtId="0" fontId="18" fillId="0" borderId="2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5" borderId="1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30" fillId="0" borderId="0" xfId="0" applyFont="1" applyAlignment="1">
      <alignment horizontal="center"/>
    </xf>
    <xf numFmtId="0" fontId="9" fillId="0" borderId="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166" fontId="3" fillId="0" borderId="11" xfId="0" applyNumberFormat="1" applyFont="1" applyBorder="1" applyAlignment="1">
      <alignment horizontal="center" vertical="center"/>
    </xf>
    <xf numFmtId="166" fontId="3" fillId="0" borderId="12" xfId="0" applyNumberFormat="1" applyFont="1" applyBorder="1" applyAlignment="1">
      <alignment horizontal="center" vertical="center"/>
    </xf>
    <xf numFmtId="166" fontId="3" fillId="0" borderId="8"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top" wrapText="1"/>
    </xf>
    <xf numFmtId="0" fontId="2" fillId="0" borderId="2" xfId="0" applyFont="1" applyBorder="1" applyAlignment="1">
      <alignment horizontal="center" vertical="top" wrapText="1"/>
    </xf>
    <xf numFmtId="0" fontId="16" fillId="4" borderId="0" xfId="0" applyFont="1" applyFill="1" applyBorder="1" applyAlignment="1">
      <alignment vertical="top" wrapText="1"/>
    </xf>
    <xf numFmtId="0" fontId="0" fillId="4" borderId="0" xfId="0" applyFill="1" applyAlignment="1">
      <alignment vertical="top" wrapText="1"/>
    </xf>
    <xf numFmtId="0" fontId="3" fillId="0" borderId="2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2"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10" xfId="0" applyFont="1" applyBorder="1" applyAlignment="1">
      <alignment horizontal="center" vertical="top" wrapText="1"/>
    </xf>
    <xf numFmtId="0" fontId="9" fillId="0" borderId="2" xfId="0" applyFont="1" applyBorder="1" applyAlignment="1">
      <alignment horizontal="center" vertical="top" wrapText="1"/>
    </xf>
    <xf numFmtId="0" fontId="2" fillId="5" borderId="1"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0" fillId="0" borderId="19" xfId="0" applyBorder="1" applyAlignment="1">
      <alignment horizontal="center" vertical="center"/>
    </xf>
    <xf numFmtId="0" fontId="0" fillId="0" borderId="30" xfId="0" applyBorder="1" applyAlignment="1">
      <alignment horizontal="center" vertical="center"/>
    </xf>
    <xf numFmtId="0" fontId="17" fillId="0" borderId="15" xfId="0" applyFont="1" applyBorder="1" applyAlignment="1">
      <alignment horizontal="center" vertical="center"/>
    </xf>
    <xf numFmtId="0" fontId="17" fillId="0" borderId="18" xfId="0" applyFont="1" applyBorder="1" applyAlignment="1">
      <alignment horizontal="center" vertical="center"/>
    </xf>
    <xf numFmtId="0" fontId="27" fillId="0" borderId="29" xfId="0" applyFont="1" applyBorder="1" applyAlignment="1">
      <alignment horizontal="center" vertical="center" wrapText="1"/>
    </xf>
    <xf numFmtId="0" fontId="3" fillId="0" borderId="1" xfId="0" applyFont="1" applyBorder="1" applyAlignment="1">
      <alignment horizontal="center" vertical="center" wrapText="1"/>
    </xf>
    <xf numFmtId="0" fontId="9" fillId="0" borderId="2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27" fillId="0" borderId="28" xfId="0" applyFont="1" applyBorder="1" applyAlignment="1">
      <alignment horizontal="center" vertical="center" wrapText="1"/>
    </xf>
    <xf numFmtId="0" fontId="27" fillId="0" borderId="21" xfId="0" applyFont="1" applyBorder="1" applyAlignment="1">
      <alignment horizontal="center" vertical="center" wrapText="1"/>
    </xf>
    <xf numFmtId="0" fontId="9" fillId="0" borderId="29" xfId="0" applyFont="1" applyFill="1" applyBorder="1" applyAlignment="1">
      <alignment horizontal="center" vertical="center" wrapText="1"/>
    </xf>
    <xf numFmtId="0" fontId="9" fillId="0" borderId="1" xfId="0" applyFont="1" applyBorder="1" applyAlignment="1">
      <alignment horizontal="center" vertical="center" wrapText="1"/>
    </xf>
    <xf numFmtId="0" fontId="17" fillId="0" borderId="2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2" fillId="0" borderId="0" xfId="0" applyFont="1" applyFill="1" applyAlignment="1">
      <alignment horizontal="center"/>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7"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5"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17" xfId="0" applyFont="1" applyBorder="1" applyAlignment="1">
      <alignment horizont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 xfId="0" applyFont="1" applyBorder="1" applyAlignment="1">
      <alignment horizontal="center"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cellXfs>
  <cellStyles count="5">
    <cellStyle name="Comma" xfId="3" builtinId="3"/>
    <cellStyle name="Normal" xfId="0" builtinId="0"/>
    <cellStyle name="Percent" xfId="2" builtinId="5"/>
    <cellStyle name="Обычный 2" xfId="1"/>
    <cellStyle name="Финансовый 2 2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WhiteSpace="0" topLeftCell="A4" zoomScaleNormal="100" workbookViewId="0">
      <selection activeCell="C7" sqref="C7"/>
    </sheetView>
  </sheetViews>
  <sheetFormatPr defaultRowHeight="12.75" x14ac:dyDescent="0.2"/>
  <cols>
    <col min="1" max="1" width="16.5703125" customWidth="1"/>
    <col min="2" max="2" width="30.7109375" customWidth="1"/>
    <col min="3" max="3" width="22.28515625" customWidth="1"/>
    <col min="4" max="4" width="20.140625" customWidth="1"/>
  </cols>
  <sheetData>
    <row r="1" spans="1:4" ht="39.75" customHeight="1" x14ac:dyDescent="0.2">
      <c r="B1" s="77"/>
      <c r="C1" s="77" t="s">
        <v>213</v>
      </c>
      <c r="D1" s="77"/>
    </row>
    <row r="2" spans="1:4" ht="20.25" customHeight="1" x14ac:dyDescent="0.2">
      <c r="C2" s="220" t="s">
        <v>214</v>
      </c>
      <c r="D2" s="220"/>
    </row>
    <row r="3" spans="1:4" ht="27" customHeight="1" x14ac:dyDescent="0.2">
      <c r="C3" s="77"/>
      <c r="D3" s="77"/>
    </row>
    <row r="4" spans="1:4" ht="15.75" customHeight="1" x14ac:dyDescent="0.2">
      <c r="B4" s="219" t="s">
        <v>215</v>
      </c>
      <c r="C4" s="219"/>
      <c r="D4" s="219"/>
    </row>
    <row r="5" spans="1:4" ht="16.5" thickBot="1" x14ac:dyDescent="0.25">
      <c r="B5" s="189"/>
      <c r="C5" s="189"/>
    </row>
    <row r="6" spans="1:4" ht="45" customHeight="1" x14ac:dyDescent="0.2">
      <c r="A6" s="197" t="s">
        <v>216</v>
      </c>
      <c r="B6" s="198" t="s">
        <v>217</v>
      </c>
      <c r="C6" s="28" t="s">
        <v>218</v>
      </c>
      <c r="D6" s="199" t="s">
        <v>1</v>
      </c>
    </row>
    <row r="7" spans="1:4" ht="45" customHeight="1" x14ac:dyDescent="0.2">
      <c r="A7" s="192">
        <v>1</v>
      </c>
      <c r="B7" s="20" t="s">
        <v>426</v>
      </c>
      <c r="C7" s="126">
        <f>Total_components!C7+Total_components!C8</f>
        <v>8060000</v>
      </c>
      <c r="D7" s="200">
        <f t="shared" ref="D7:D13" si="0">C7/$C$15</f>
        <v>0.40707070707070708</v>
      </c>
    </row>
    <row r="8" spans="1:4" ht="28.5" customHeight="1" x14ac:dyDescent="0.2">
      <c r="A8" s="192">
        <v>3</v>
      </c>
      <c r="B8" s="41" t="s">
        <v>220</v>
      </c>
      <c r="C8" s="42">
        <f>Works!E29</f>
        <v>1910000</v>
      </c>
      <c r="D8" s="201">
        <f t="shared" si="0"/>
        <v>9.6464646464646461E-2</v>
      </c>
    </row>
    <row r="9" spans="1:4" ht="28.5" customHeight="1" x14ac:dyDescent="0.2">
      <c r="A9" s="192">
        <v>4</v>
      </c>
      <c r="B9" s="41" t="s">
        <v>221</v>
      </c>
      <c r="C9" s="42">
        <f>' Goods '!E78</f>
        <v>2812000</v>
      </c>
      <c r="D9" s="201">
        <f t="shared" si="0"/>
        <v>0.14202020202020202</v>
      </c>
    </row>
    <row r="10" spans="1:4" ht="42" customHeight="1" x14ac:dyDescent="0.2">
      <c r="A10" s="192">
        <v>5</v>
      </c>
      <c r="B10" s="41" t="s">
        <v>222</v>
      </c>
      <c r="C10" s="42">
        <f>Services!E142</f>
        <v>3723500</v>
      </c>
      <c r="D10" s="201">
        <f t="shared" si="0"/>
        <v>0.18805555555555556</v>
      </c>
    </row>
    <row r="11" spans="1:4" ht="36" customHeight="1" x14ac:dyDescent="0.2">
      <c r="A11" s="192">
        <v>6</v>
      </c>
      <c r="B11" s="41" t="s">
        <v>223</v>
      </c>
      <c r="C11" s="78">
        <f>Training!E58</f>
        <v>2296950</v>
      </c>
      <c r="D11" s="201">
        <f t="shared" si="0"/>
        <v>0.11600757575757575</v>
      </c>
    </row>
    <row r="12" spans="1:4" ht="39" customHeight="1" x14ac:dyDescent="0.2">
      <c r="A12" s="192">
        <v>7</v>
      </c>
      <c r="B12" s="41" t="s">
        <v>224</v>
      </c>
      <c r="C12" s="42">
        <f>Total_opearting_costs!C9</f>
        <v>997550</v>
      </c>
      <c r="D12" s="201">
        <f t="shared" si="0"/>
        <v>5.0381313131313131E-2</v>
      </c>
    </row>
    <row r="13" spans="1:4" ht="43.5" customHeight="1" x14ac:dyDescent="0.2">
      <c r="A13" s="218">
        <v>8</v>
      </c>
      <c r="B13" s="41" t="s">
        <v>225</v>
      </c>
      <c r="C13" s="51">
        <f>Total_components!C32</f>
        <v>0</v>
      </c>
      <c r="D13" s="201">
        <f t="shared" si="0"/>
        <v>0</v>
      </c>
    </row>
    <row r="14" spans="1:4" ht="42" customHeight="1" x14ac:dyDescent="0.2">
      <c r="A14" s="221" t="s">
        <v>6</v>
      </c>
      <c r="B14" s="222"/>
      <c r="C14" s="43">
        <f>SUM(C7:C13)</f>
        <v>19800000</v>
      </c>
      <c r="D14" s="202">
        <f>SUM(D7:D13)</f>
        <v>1</v>
      </c>
    </row>
    <row r="15" spans="1:4" ht="13.5" thickBot="1" x14ac:dyDescent="0.25">
      <c r="A15" s="203"/>
      <c r="B15" s="204" t="s">
        <v>226</v>
      </c>
      <c r="C15" s="205">
        <v>19800000</v>
      </c>
      <c r="D15" s="101"/>
    </row>
    <row r="19" spans="3:3" x14ac:dyDescent="0.2">
      <c r="C19" s="49"/>
    </row>
    <row r="20" spans="3:3" x14ac:dyDescent="0.2">
      <c r="C20" s="50"/>
    </row>
  </sheetData>
  <mergeCells count="3">
    <mergeCell ref="B4:D4"/>
    <mergeCell ref="C2:D2"/>
    <mergeCell ref="A14:B14"/>
  </mergeCells>
  <printOptions horizontalCentered="1" verticalCentere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workbookViewId="0">
      <selection activeCell="I18" sqref="I18"/>
    </sheetView>
  </sheetViews>
  <sheetFormatPr defaultRowHeight="12.75" x14ac:dyDescent="0.2"/>
  <cols>
    <col min="2" max="2" width="25.42578125" customWidth="1"/>
  </cols>
  <sheetData>
    <row r="2" spans="1:10" x14ac:dyDescent="0.2">
      <c r="A2" s="394"/>
      <c r="B2" s="394"/>
      <c r="C2" s="394"/>
      <c r="D2" s="394"/>
      <c r="E2" s="394"/>
      <c r="F2" s="394"/>
      <c r="G2" s="394"/>
      <c r="H2" s="394"/>
      <c r="I2" s="394"/>
      <c r="J2" s="394"/>
    </row>
    <row r="3" spans="1:10" x14ac:dyDescent="0.2">
      <c r="A3" s="394"/>
      <c r="B3" s="394"/>
      <c r="C3" s="394"/>
      <c r="D3" s="394"/>
      <c r="E3" s="394"/>
      <c r="F3" s="394"/>
      <c r="G3" s="394"/>
      <c r="H3" s="394"/>
      <c r="I3" s="394"/>
      <c r="J3" s="394"/>
    </row>
    <row r="4" spans="1:10" x14ac:dyDescent="0.2">
      <c r="A4" s="394"/>
      <c r="B4" s="394"/>
      <c r="C4" s="394"/>
      <c r="D4" s="394"/>
      <c r="E4" s="394"/>
      <c r="F4" s="394"/>
      <c r="G4" s="394"/>
      <c r="H4" s="394"/>
      <c r="I4" s="394"/>
      <c r="J4" s="394"/>
    </row>
    <row r="5" spans="1:10" x14ac:dyDescent="0.2">
      <c r="A5" s="394"/>
      <c r="B5" s="394"/>
      <c r="C5" s="394"/>
      <c r="D5" s="394"/>
      <c r="E5" s="394"/>
      <c r="F5" s="394"/>
      <c r="G5" s="394"/>
      <c r="H5" s="394"/>
      <c r="I5" s="394"/>
      <c r="J5" s="394"/>
    </row>
    <row r="6" spans="1:10" x14ac:dyDescent="0.2">
      <c r="A6" s="408" t="s">
        <v>28</v>
      </c>
      <c r="B6" s="408"/>
      <c r="C6" s="408"/>
      <c r="D6" s="408"/>
      <c r="E6" s="408"/>
      <c r="F6" s="408"/>
      <c r="G6" s="408"/>
      <c r="H6" s="408"/>
      <c r="I6" s="408"/>
      <c r="J6" s="408"/>
    </row>
    <row r="7" spans="1:10" ht="24" x14ac:dyDescent="0.2">
      <c r="A7" s="102" t="s">
        <v>3</v>
      </c>
      <c r="B7" s="102" t="s">
        <v>4</v>
      </c>
      <c r="C7" s="102" t="s">
        <v>5</v>
      </c>
      <c r="D7" s="102">
        <v>2014</v>
      </c>
      <c r="E7" s="102">
        <v>2015</v>
      </c>
      <c r="F7" s="102">
        <v>2016</v>
      </c>
      <c r="G7" s="102">
        <v>2017</v>
      </c>
      <c r="H7" s="102">
        <v>2018</v>
      </c>
      <c r="I7" s="102" t="s">
        <v>412</v>
      </c>
      <c r="J7" s="102" t="s">
        <v>6</v>
      </c>
    </row>
    <row r="8" spans="1:10" x14ac:dyDescent="0.2">
      <c r="A8" s="102"/>
      <c r="B8" s="102" t="s">
        <v>24</v>
      </c>
      <c r="C8" s="413" t="s">
        <v>29</v>
      </c>
      <c r="D8" s="414"/>
      <c r="E8" s="414"/>
      <c r="F8" s="414"/>
      <c r="G8" s="414"/>
      <c r="H8" s="414"/>
      <c r="I8" s="414"/>
      <c r="J8" s="415"/>
    </row>
    <row r="9" spans="1:10" ht="22.5" customHeight="1" x14ac:dyDescent="0.2">
      <c r="A9" s="110">
        <v>1</v>
      </c>
      <c r="B9" s="105" t="s">
        <v>20</v>
      </c>
      <c r="C9" s="108">
        <v>50</v>
      </c>
      <c r="D9" s="109">
        <f>C9*12</f>
        <v>600</v>
      </c>
      <c r="E9" s="109">
        <f t="shared" ref="E9:E15" si="0">C9*12</f>
        <v>600</v>
      </c>
      <c r="F9" s="109">
        <f t="shared" ref="F9:F15" si="1">C9*12</f>
        <v>600</v>
      </c>
      <c r="G9" s="109">
        <f t="shared" ref="G9:G15" si="2">C9*12</f>
        <v>600</v>
      </c>
      <c r="H9" s="109">
        <f>C9*12</f>
        <v>600</v>
      </c>
      <c r="I9" s="109">
        <f t="shared" ref="I9:I15" si="3">C9*6</f>
        <v>300</v>
      </c>
      <c r="J9" s="109">
        <f t="shared" ref="J9:J17" si="4">SUM(D9:I9)</f>
        <v>3300</v>
      </c>
    </row>
    <row r="10" spans="1:10" ht="24" customHeight="1" x14ac:dyDescent="0.2">
      <c r="A10" s="110">
        <v>2</v>
      </c>
      <c r="B10" s="105" t="s">
        <v>10</v>
      </c>
      <c r="C10" s="108">
        <v>450</v>
      </c>
      <c r="D10" s="109">
        <f t="shared" ref="D10:D15" si="5">C10*12</f>
        <v>5400</v>
      </c>
      <c r="E10" s="109">
        <f t="shared" si="0"/>
        <v>5400</v>
      </c>
      <c r="F10" s="109">
        <f t="shared" si="1"/>
        <v>5400</v>
      </c>
      <c r="G10" s="109">
        <f t="shared" si="2"/>
        <v>5400</v>
      </c>
      <c r="H10" s="109">
        <f t="shared" ref="H10:H15" si="6">C10*12</f>
        <v>5400</v>
      </c>
      <c r="I10" s="109">
        <f t="shared" si="3"/>
        <v>2700</v>
      </c>
      <c r="J10" s="109">
        <f t="shared" si="4"/>
        <v>29700</v>
      </c>
    </row>
    <row r="11" spans="1:10" ht="22.5" customHeight="1" x14ac:dyDescent="0.2">
      <c r="A11" s="110">
        <v>3</v>
      </c>
      <c r="B11" s="105" t="s">
        <v>26</v>
      </c>
      <c r="C11" s="108">
        <v>450</v>
      </c>
      <c r="D11" s="109">
        <f t="shared" si="5"/>
        <v>5400</v>
      </c>
      <c r="E11" s="109">
        <f t="shared" si="0"/>
        <v>5400</v>
      </c>
      <c r="F11" s="109">
        <f t="shared" si="1"/>
        <v>5400</v>
      </c>
      <c r="G11" s="109">
        <f t="shared" si="2"/>
        <v>5400</v>
      </c>
      <c r="H11" s="109">
        <f t="shared" si="6"/>
        <v>5400</v>
      </c>
      <c r="I11" s="109">
        <f t="shared" si="3"/>
        <v>2700</v>
      </c>
      <c r="J11" s="109">
        <f t="shared" si="4"/>
        <v>29700</v>
      </c>
    </row>
    <row r="12" spans="1:10" ht="27.75" customHeight="1" x14ac:dyDescent="0.2">
      <c r="A12" s="110">
        <v>4</v>
      </c>
      <c r="B12" s="105" t="s">
        <v>12</v>
      </c>
      <c r="C12" s="108">
        <v>200</v>
      </c>
      <c r="D12" s="109">
        <f t="shared" si="5"/>
        <v>2400</v>
      </c>
      <c r="E12" s="109">
        <f t="shared" si="0"/>
        <v>2400</v>
      </c>
      <c r="F12" s="109">
        <f t="shared" si="1"/>
        <v>2400</v>
      </c>
      <c r="G12" s="109">
        <f t="shared" si="2"/>
        <v>2400</v>
      </c>
      <c r="H12" s="109">
        <f t="shared" si="6"/>
        <v>2400</v>
      </c>
      <c r="I12" s="109">
        <f t="shared" si="3"/>
        <v>1200</v>
      </c>
      <c r="J12" s="109">
        <f t="shared" si="4"/>
        <v>13200</v>
      </c>
    </row>
    <row r="13" spans="1:10" ht="22.5" customHeight="1" x14ac:dyDescent="0.2">
      <c r="A13" s="110">
        <v>5</v>
      </c>
      <c r="B13" s="105" t="s">
        <v>27</v>
      </c>
      <c r="C13" s="108">
        <v>150</v>
      </c>
      <c r="D13" s="109">
        <f t="shared" si="5"/>
        <v>1800</v>
      </c>
      <c r="E13" s="109">
        <f t="shared" si="0"/>
        <v>1800</v>
      </c>
      <c r="F13" s="109">
        <f t="shared" si="1"/>
        <v>1800</v>
      </c>
      <c r="G13" s="109">
        <f t="shared" si="2"/>
        <v>1800</v>
      </c>
      <c r="H13" s="109">
        <f t="shared" si="6"/>
        <v>1800</v>
      </c>
      <c r="I13" s="109">
        <f t="shared" si="3"/>
        <v>900</v>
      </c>
      <c r="J13" s="109">
        <f t="shared" si="4"/>
        <v>9900</v>
      </c>
    </row>
    <row r="14" spans="1:10" ht="24" x14ac:dyDescent="0.2">
      <c r="A14" s="110">
        <v>6</v>
      </c>
      <c r="B14" s="105" t="s">
        <v>14</v>
      </c>
      <c r="C14" s="108">
        <v>100</v>
      </c>
      <c r="D14" s="109">
        <f t="shared" si="5"/>
        <v>1200</v>
      </c>
      <c r="E14" s="109">
        <f t="shared" si="0"/>
        <v>1200</v>
      </c>
      <c r="F14" s="109">
        <f t="shared" si="1"/>
        <v>1200</v>
      </c>
      <c r="G14" s="109">
        <f t="shared" si="2"/>
        <v>1200</v>
      </c>
      <c r="H14" s="109">
        <f t="shared" si="6"/>
        <v>1200</v>
      </c>
      <c r="I14" s="109">
        <f t="shared" si="3"/>
        <v>600</v>
      </c>
      <c r="J14" s="109">
        <f t="shared" si="4"/>
        <v>6600</v>
      </c>
    </row>
    <row r="15" spans="1:10" ht="20.25" customHeight="1" x14ac:dyDescent="0.2">
      <c r="A15" s="110">
        <v>7</v>
      </c>
      <c r="B15" s="105" t="s">
        <v>15</v>
      </c>
      <c r="C15" s="108">
        <v>300</v>
      </c>
      <c r="D15" s="109">
        <f t="shared" si="5"/>
        <v>3600</v>
      </c>
      <c r="E15" s="109">
        <f t="shared" si="0"/>
        <v>3600</v>
      </c>
      <c r="F15" s="109">
        <f t="shared" si="1"/>
        <v>3600</v>
      </c>
      <c r="G15" s="109">
        <f t="shared" si="2"/>
        <v>3600</v>
      </c>
      <c r="H15" s="109">
        <f t="shared" si="6"/>
        <v>3600</v>
      </c>
      <c r="I15" s="109">
        <f t="shared" si="3"/>
        <v>1800</v>
      </c>
      <c r="J15" s="109">
        <f t="shared" si="4"/>
        <v>19800</v>
      </c>
    </row>
    <row r="16" spans="1:10" ht="21" customHeight="1" x14ac:dyDescent="0.2">
      <c r="A16" s="110">
        <v>8</v>
      </c>
      <c r="B16" s="105" t="s">
        <v>53</v>
      </c>
      <c r="C16" s="108">
        <v>400</v>
      </c>
      <c r="D16" s="109">
        <f>C16*12*2</f>
        <v>9600</v>
      </c>
      <c r="E16" s="109">
        <f>$C$16*12*2</f>
        <v>9600</v>
      </c>
      <c r="F16" s="109">
        <f t="shared" ref="F16:H16" si="7">$C$16*12*2</f>
        <v>9600</v>
      </c>
      <c r="G16" s="109">
        <f t="shared" si="7"/>
        <v>9600</v>
      </c>
      <c r="H16" s="109">
        <f t="shared" si="7"/>
        <v>9600</v>
      </c>
      <c r="I16" s="109">
        <f>C16*6*2</f>
        <v>4800</v>
      </c>
      <c r="J16" s="109">
        <f t="shared" si="4"/>
        <v>52800</v>
      </c>
    </row>
    <row r="17" spans="1:10" ht="22.5" customHeight="1" x14ac:dyDescent="0.2">
      <c r="A17" s="110">
        <v>9</v>
      </c>
      <c r="B17" s="105" t="s">
        <v>49</v>
      </c>
      <c r="C17" s="108">
        <v>100</v>
      </c>
      <c r="D17" s="109">
        <f>C17*12*2</f>
        <v>2400</v>
      </c>
      <c r="E17" s="109">
        <f>$C$17*12*2</f>
        <v>2400</v>
      </c>
      <c r="F17" s="109">
        <f t="shared" ref="F17:H17" si="8">$C$17*12*2</f>
        <v>2400</v>
      </c>
      <c r="G17" s="109">
        <f t="shared" si="8"/>
        <v>2400</v>
      </c>
      <c r="H17" s="109">
        <f t="shared" si="8"/>
        <v>2400</v>
      </c>
      <c r="I17" s="109">
        <f>C17*6*1</f>
        <v>600</v>
      </c>
      <c r="J17" s="109">
        <f t="shared" si="4"/>
        <v>12600</v>
      </c>
    </row>
    <row r="18" spans="1:10" ht="28.5" customHeight="1" x14ac:dyDescent="0.2">
      <c r="A18" s="110"/>
      <c r="B18" s="105"/>
      <c r="C18" s="108"/>
      <c r="D18" s="109"/>
      <c r="E18" s="109"/>
      <c r="F18" s="109"/>
      <c r="G18" s="109"/>
      <c r="H18" s="109"/>
      <c r="I18" s="109"/>
      <c r="J18" s="109"/>
    </row>
    <row r="19" spans="1:10" x14ac:dyDescent="0.2">
      <c r="A19" s="409" t="s">
        <v>18</v>
      </c>
      <c r="B19" s="409"/>
      <c r="C19" s="107">
        <f t="shared" ref="C19:J19" si="9">SUM(C9:C17)</f>
        <v>2200</v>
      </c>
      <c r="D19" s="107">
        <f>SUM(D9:D18)</f>
        <v>32400</v>
      </c>
      <c r="E19" s="107">
        <f t="shared" si="9"/>
        <v>32400</v>
      </c>
      <c r="F19" s="107">
        <f t="shared" si="9"/>
        <v>32400</v>
      </c>
      <c r="G19" s="107">
        <f t="shared" si="9"/>
        <v>32400</v>
      </c>
      <c r="H19" s="107">
        <f t="shared" si="9"/>
        <v>32400</v>
      </c>
      <c r="I19" s="107">
        <f t="shared" si="9"/>
        <v>15600</v>
      </c>
      <c r="J19" s="107">
        <f t="shared" si="9"/>
        <v>177600</v>
      </c>
    </row>
  </sheetData>
  <mergeCells count="7">
    <mergeCell ref="A6:J6"/>
    <mergeCell ref="C8:J8"/>
    <mergeCell ref="A19:B19"/>
    <mergeCell ref="A2:J2"/>
    <mergeCell ref="A3:J3"/>
    <mergeCell ref="A4:J4"/>
    <mergeCell ref="A5:J5"/>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workbookViewId="0">
      <selection activeCell="C20" sqref="C20"/>
    </sheetView>
  </sheetViews>
  <sheetFormatPr defaultRowHeight="12.75" x14ac:dyDescent="0.2"/>
  <cols>
    <col min="2" max="2" width="33.28515625" customWidth="1"/>
    <col min="3" max="3" width="54" customWidth="1"/>
  </cols>
  <sheetData>
    <row r="1" spans="1:3" x14ac:dyDescent="0.2">
      <c r="A1" s="394" t="s">
        <v>311</v>
      </c>
      <c r="B1" s="394"/>
      <c r="C1" s="394"/>
    </row>
    <row r="3" spans="1:3" x14ac:dyDescent="0.2">
      <c r="A3" s="416" t="s">
        <v>30</v>
      </c>
      <c r="B3" s="416"/>
      <c r="C3" s="416"/>
    </row>
    <row r="4" spans="1:3" x14ac:dyDescent="0.2">
      <c r="A4" s="111" t="s">
        <v>3</v>
      </c>
      <c r="B4" s="111" t="s">
        <v>31</v>
      </c>
      <c r="C4" s="111" t="s">
        <v>32</v>
      </c>
    </row>
    <row r="5" spans="1:3" ht="49.5" customHeight="1" x14ac:dyDescent="0.2">
      <c r="A5" s="112">
        <v>1</v>
      </c>
      <c r="B5" s="111" t="s">
        <v>33</v>
      </c>
      <c r="C5" s="113">
        <f>Operating_costs_MOHCG!J23</f>
        <v>549900</v>
      </c>
    </row>
    <row r="6" spans="1:3" ht="37.5" customHeight="1" x14ac:dyDescent="0.2">
      <c r="A6" s="112">
        <v>2</v>
      </c>
      <c r="B6" s="111" t="s">
        <v>34</v>
      </c>
      <c r="C6" s="113">
        <f>Operating_costs_RBF_consult!J15</f>
        <v>92400</v>
      </c>
    </row>
    <row r="7" spans="1:3" x14ac:dyDescent="0.2">
      <c r="A7" s="112">
        <v>3</v>
      </c>
      <c r="B7" s="111" t="s">
        <v>35</v>
      </c>
      <c r="C7" s="114">
        <f>Operating_costs_Sugd!J19</f>
        <v>177650</v>
      </c>
    </row>
    <row r="8" spans="1:3" x14ac:dyDescent="0.2">
      <c r="A8" s="112">
        <v>4</v>
      </c>
      <c r="B8" s="111" t="s">
        <v>36</v>
      </c>
      <c r="C8" s="114">
        <f>Operating_costs_Khatlon!J19</f>
        <v>177600</v>
      </c>
    </row>
    <row r="9" spans="1:3" x14ac:dyDescent="0.2">
      <c r="A9" s="417" t="s">
        <v>37</v>
      </c>
      <c r="B9" s="417"/>
      <c r="C9" s="115">
        <f>SUM(C5:C8)</f>
        <v>997550</v>
      </c>
    </row>
  </sheetData>
  <mergeCells count="3">
    <mergeCell ref="A3:C3"/>
    <mergeCell ref="A9:B9"/>
    <mergeCell ref="A1:C1"/>
  </mergeCells>
  <pageMargins left="0.7" right="0.7" top="0.75" bottom="0.75" header="0.3" footer="0.3"/>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XFD10"/>
    </sheetView>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33"/>
  <sheetViews>
    <sheetView topLeftCell="A22" workbookViewId="0">
      <selection activeCell="C8" sqref="C8"/>
    </sheetView>
  </sheetViews>
  <sheetFormatPr defaultRowHeight="12.75" x14ac:dyDescent="0.2"/>
  <cols>
    <col min="1" max="1" width="20.42578125" customWidth="1"/>
    <col min="2" max="2" width="51.42578125" customWidth="1"/>
    <col min="3" max="3" width="20.140625" customWidth="1"/>
    <col min="4" max="4" width="26.5703125" customWidth="1"/>
  </cols>
  <sheetData>
    <row r="5" spans="1:4" ht="25.5" x14ac:dyDescent="0.2">
      <c r="A5" s="41" t="s">
        <v>70</v>
      </c>
      <c r="B5" s="20" t="s">
        <v>315</v>
      </c>
      <c r="C5" s="20" t="s">
        <v>218</v>
      </c>
      <c r="D5" s="41" t="s">
        <v>1</v>
      </c>
    </row>
    <row r="6" spans="1:4" ht="45" customHeight="1" x14ac:dyDescent="0.2">
      <c r="A6" s="229" t="s">
        <v>312</v>
      </c>
      <c r="B6" s="230"/>
      <c r="C6" s="20"/>
      <c r="D6" s="41"/>
    </row>
    <row r="7" spans="1:4" ht="21" customHeight="1" x14ac:dyDescent="0.2">
      <c r="A7" s="69">
        <v>1</v>
      </c>
      <c r="B7" s="41" t="s">
        <v>219</v>
      </c>
      <c r="C7" s="181">
        <v>7560000</v>
      </c>
      <c r="D7" s="180">
        <f>C7/$C$33</f>
        <v>0.38181818181818183</v>
      </c>
    </row>
    <row r="8" spans="1:4" ht="21" customHeight="1" x14ac:dyDescent="0.2">
      <c r="A8" s="134">
        <v>2</v>
      </c>
      <c r="B8" s="41" t="s">
        <v>425</v>
      </c>
      <c r="C8" s="181">
        <v>500000</v>
      </c>
      <c r="D8" s="180">
        <f>C8/$C$33</f>
        <v>2.5252525252525252E-2</v>
      </c>
    </row>
    <row r="9" spans="1:4" ht="19.5" customHeight="1" x14ac:dyDescent="0.2">
      <c r="A9" s="134">
        <v>3</v>
      </c>
      <c r="B9" s="41" t="s">
        <v>227</v>
      </c>
      <c r="C9" s="182">
        <f>Services!E60</f>
        <v>1919500</v>
      </c>
      <c r="D9" s="180">
        <f t="shared" ref="D9:D33" si="0">C9/$C$33</f>
        <v>9.6944444444444444E-2</v>
      </c>
    </row>
    <row r="10" spans="1:4" ht="20.25" customHeight="1" x14ac:dyDescent="0.2">
      <c r="A10" s="134">
        <v>4</v>
      </c>
      <c r="B10" s="41" t="s">
        <v>221</v>
      </c>
      <c r="C10" s="183">
        <f>' Goods '!E13</f>
        <v>0</v>
      </c>
      <c r="D10" s="180">
        <f t="shared" si="0"/>
        <v>0</v>
      </c>
    </row>
    <row r="11" spans="1:4" ht="18" customHeight="1" x14ac:dyDescent="0.2">
      <c r="A11" s="209">
        <v>5</v>
      </c>
      <c r="B11" s="41" t="s">
        <v>228</v>
      </c>
      <c r="C11" s="43">
        <f>Training!E32</f>
        <v>820500</v>
      </c>
      <c r="D11" s="180">
        <f t="shared" si="0"/>
        <v>4.1439393939393943E-2</v>
      </c>
    </row>
    <row r="12" spans="1:4" ht="20.25" customHeight="1" x14ac:dyDescent="0.2">
      <c r="A12" s="223" t="s">
        <v>320</v>
      </c>
      <c r="B12" s="235"/>
      <c r="C12" s="184">
        <f>C11+C10+C9+C7+C8</f>
        <v>10800000</v>
      </c>
      <c r="D12" s="185">
        <f t="shared" si="0"/>
        <v>0.54545454545454541</v>
      </c>
    </row>
    <row r="13" spans="1:4" ht="54.75" customHeight="1" x14ac:dyDescent="0.2">
      <c r="A13" s="229" t="s">
        <v>313</v>
      </c>
      <c r="B13" s="230"/>
      <c r="C13" s="42"/>
      <c r="D13" s="180"/>
    </row>
    <row r="14" spans="1:4" ht="35.25" customHeight="1" x14ac:dyDescent="0.2">
      <c r="A14" s="231" t="s">
        <v>229</v>
      </c>
      <c r="B14" s="232"/>
      <c r="C14" s="78"/>
      <c r="D14" s="180"/>
    </row>
    <row r="15" spans="1:4" ht="22.5" customHeight="1" x14ac:dyDescent="0.2">
      <c r="A15" s="69">
        <v>1</v>
      </c>
      <c r="B15" s="138" t="s">
        <v>227</v>
      </c>
      <c r="C15" s="78">
        <f>Services!E73</f>
        <v>206000</v>
      </c>
      <c r="D15" s="180">
        <f t="shared" si="0"/>
        <v>1.0404040404040403E-2</v>
      </c>
    </row>
    <row r="16" spans="1:4" ht="15.75" customHeight="1" x14ac:dyDescent="0.2">
      <c r="A16" s="69">
        <v>2</v>
      </c>
      <c r="B16" s="138" t="s">
        <v>221</v>
      </c>
      <c r="C16" s="78">
        <f>' Goods '!E50</f>
        <v>1167000</v>
      </c>
      <c r="D16" s="180">
        <f t="shared" si="0"/>
        <v>5.8939393939393937E-2</v>
      </c>
    </row>
    <row r="17" spans="1:4" ht="18.75" customHeight="1" x14ac:dyDescent="0.2">
      <c r="A17" s="69">
        <v>3</v>
      </c>
      <c r="B17" s="41" t="s">
        <v>228</v>
      </c>
      <c r="C17" s="78">
        <f>Training!E46</f>
        <v>1127000</v>
      </c>
      <c r="D17" s="180">
        <f t="shared" si="0"/>
        <v>5.6919191919191918E-2</v>
      </c>
    </row>
    <row r="18" spans="1:4" ht="35.25" customHeight="1" x14ac:dyDescent="0.2">
      <c r="A18" s="223" t="s">
        <v>316</v>
      </c>
      <c r="B18" s="224"/>
      <c r="C18" s="186">
        <f>C17+C16+C15</f>
        <v>2500000</v>
      </c>
      <c r="D18" s="185">
        <f t="shared" si="0"/>
        <v>0.12626262626262627</v>
      </c>
    </row>
    <row r="19" spans="1:4" ht="20.25" customHeight="1" x14ac:dyDescent="0.2">
      <c r="A19" s="233" t="s">
        <v>230</v>
      </c>
      <c r="B19" s="234"/>
      <c r="C19" s="78"/>
      <c r="D19" s="180"/>
    </row>
    <row r="20" spans="1:4" ht="19.5" customHeight="1" x14ac:dyDescent="0.2">
      <c r="A20" s="69">
        <v>1</v>
      </c>
      <c r="B20" s="138" t="s">
        <v>227</v>
      </c>
      <c r="C20" s="78">
        <f>Services!E88</f>
        <v>210000</v>
      </c>
      <c r="D20" s="180">
        <f t="shared" si="0"/>
        <v>1.0606060606060607E-2</v>
      </c>
    </row>
    <row r="21" spans="1:4" ht="17.25" customHeight="1" x14ac:dyDescent="0.2">
      <c r="A21" s="69">
        <v>2</v>
      </c>
      <c r="B21" s="138" t="s">
        <v>221</v>
      </c>
      <c r="C21" s="78">
        <f>' Goods '!E56</f>
        <v>1380000</v>
      </c>
      <c r="D21" s="180">
        <f t="shared" si="0"/>
        <v>6.9696969696969702E-2</v>
      </c>
    </row>
    <row r="22" spans="1:4" ht="17.25" customHeight="1" x14ac:dyDescent="0.2">
      <c r="A22" s="69">
        <v>3</v>
      </c>
      <c r="B22" s="139" t="s">
        <v>220</v>
      </c>
      <c r="C22" s="78">
        <f>Works!E27</f>
        <v>1910000</v>
      </c>
      <c r="D22" s="180">
        <f t="shared" si="0"/>
        <v>9.6464646464646461E-2</v>
      </c>
    </row>
    <row r="23" spans="1:4" ht="13.5" customHeight="1" x14ac:dyDescent="0.2">
      <c r="A23" s="134">
        <v>4</v>
      </c>
      <c r="B23" s="41" t="s">
        <v>228</v>
      </c>
      <c r="C23" s="42"/>
      <c r="D23" s="180">
        <f t="shared" si="0"/>
        <v>0</v>
      </c>
    </row>
    <row r="24" spans="1:4" ht="26.25" customHeight="1" x14ac:dyDescent="0.2">
      <c r="A24" s="223" t="s">
        <v>317</v>
      </c>
      <c r="B24" s="224"/>
      <c r="C24" s="184">
        <f>C20+C21+C22</f>
        <v>3500000</v>
      </c>
      <c r="D24" s="185">
        <f t="shared" si="0"/>
        <v>0.17676767676767677</v>
      </c>
    </row>
    <row r="25" spans="1:4" ht="29.25" customHeight="1" x14ac:dyDescent="0.2">
      <c r="A25" s="223" t="s">
        <v>318</v>
      </c>
      <c r="B25" s="224"/>
      <c r="C25" s="184">
        <f>C24+C18</f>
        <v>6000000</v>
      </c>
      <c r="D25" s="185">
        <f t="shared" si="0"/>
        <v>0.30303030303030304</v>
      </c>
    </row>
    <row r="26" spans="1:4" ht="29.25" customHeight="1" x14ac:dyDescent="0.2">
      <c r="A26" s="236" t="s">
        <v>314</v>
      </c>
      <c r="B26" s="237"/>
      <c r="C26" s="42"/>
      <c r="D26" s="180"/>
    </row>
    <row r="27" spans="1:4" ht="18.75" customHeight="1" x14ac:dyDescent="0.2">
      <c r="A27" s="69">
        <v>1</v>
      </c>
      <c r="B27" s="138" t="s">
        <v>227</v>
      </c>
      <c r="C27" s="42">
        <f>Services!E140</f>
        <v>1388000</v>
      </c>
      <c r="D27" s="180">
        <f t="shared" si="0"/>
        <v>7.0101010101010094E-2</v>
      </c>
    </row>
    <row r="28" spans="1:4" ht="17.25" customHeight="1" x14ac:dyDescent="0.2">
      <c r="A28" s="69">
        <v>2</v>
      </c>
      <c r="B28" s="138" t="s">
        <v>221</v>
      </c>
      <c r="C28" s="42">
        <f>' Goods '!E76</f>
        <v>265000</v>
      </c>
      <c r="D28" s="180">
        <f t="shared" si="0"/>
        <v>1.3383838383838383E-2</v>
      </c>
    </row>
    <row r="29" spans="1:4" ht="14.25" customHeight="1" x14ac:dyDescent="0.2">
      <c r="A29" s="69">
        <v>3</v>
      </c>
      <c r="B29" s="41" t="s">
        <v>228</v>
      </c>
      <c r="C29" s="42">
        <f>Training!E56</f>
        <v>349450</v>
      </c>
      <c r="D29" s="180">
        <f t="shared" si="0"/>
        <v>1.76489898989899E-2</v>
      </c>
    </row>
    <row r="30" spans="1:4" ht="12.75" customHeight="1" x14ac:dyDescent="0.2">
      <c r="A30" s="134">
        <v>4</v>
      </c>
      <c r="B30" s="41" t="s">
        <v>224</v>
      </c>
      <c r="C30" s="42">
        <f>Total_opearting_costs!C9</f>
        <v>997550</v>
      </c>
      <c r="D30" s="180">
        <f t="shared" si="0"/>
        <v>5.0381313131313131E-2</v>
      </c>
    </row>
    <row r="31" spans="1:4" ht="29.25" customHeight="1" x14ac:dyDescent="0.2">
      <c r="A31" s="223" t="s">
        <v>319</v>
      </c>
      <c r="B31" s="224"/>
      <c r="C31" s="184">
        <f>C30+C29+C28+C27</f>
        <v>3000000</v>
      </c>
      <c r="D31" s="185">
        <f t="shared" si="0"/>
        <v>0.15151515151515152</v>
      </c>
    </row>
    <row r="32" spans="1:4" ht="21.75" customHeight="1" x14ac:dyDescent="0.2">
      <c r="A32" s="225" t="s">
        <v>225</v>
      </c>
      <c r="B32" s="226"/>
      <c r="C32" s="184">
        <f>0</f>
        <v>0</v>
      </c>
      <c r="D32" s="185">
        <f t="shared" si="0"/>
        <v>0</v>
      </c>
    </row>
    <row r="33" spans="1:4" ht="24.75" customHeight="1" x14ac:dyDescent="0.2">
      <c r="A33" s="227" t="s">
        <v>6</v>
      </c>
      <c r="B33" s="228"/>
      <c r="C33" s="187">
        <f>C32+C31+C25+C12</f>
        <v>19800000</v>
      </c>
      <c r="D33" s="188">
        <f t="shared" si="0"/>
        <v>1</v>
      </c>
    </row>
  </sheetData>
  <mergeCells count="12">
    <mergeCell ref="A31:B31"/>
    <mergeCell ref="A32:B32"/>
    <mergeCell ref="A33:B33"/>
    <mergeCell ref="A6:B6"/>
    <mergeCell ref="A13:B13"/>
    <mergeCell ref="A14:B14"/>
    <mergeCell ref="A19:B19"/>
    <mergeCell ref="A12:B12"/>
    <mergeCell ref="A18:B18"/>
    <mergeCell ref="A24:B24"/>
    <mergeCell ref="A26:B26"/>
    <mergeCell ref="A25:B25"/>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topLeftCell="A70" workbookViewId="0">
      <selection activeCell="F40" sqref="F40"/>
    </sheetView>
  </sheetViews>
  <sheetFormatPr defaultRowHeight="12.75" x14ac:dyDescent="0.2"/>
  <cols>
    <col min="1" max="1" width="5.85546875" customWidth="1"/>
    <col min="2" max="2" width="19.7109375" customWidth="1"/>
    <col min="3" max="3" width="27.28515625" customWidth="1"/>
    <col min="4" max="4" width="6.28515625" customWidth="1"/>
    <col min="5" max="5" width="12.7109375" style="12" customWidth="1"/>
    <col min="6" max="6" width="7.5703125" customWidth="1"/>
    <col min="7" max="7" width="7.7109375" bestFit="1" customWidth="1"/>
    <col min="8" max="8" width="8.42578125" bestFit="1" customWidth="1"/>
    <col min="9" max="9" width="9.42578125" bestFit="1" customWidth="1"/>
    <col min="10" max="10" width="9.7109375" customWidth="1"/>
    <col min="13" max="13" width="11.28515625" customWidth="1"/>
    <col min="14" max="14" width="7.42578125" customWidth="1"/>
    <col min="15" max="15" width="11.140625" customWidth="1"/>
    <col min="16" max="16" width="10" customWidth="1"/>
  </cols>
  <sheetData>
    <row r="1" spans="1:16" x14ac:dyDescent="0.2">
      <c r="K1" s="77" t="s">
        <v>73</v>
      </c>
      <c r="L1" s="77"/>
      <c r="M1" s="220" t="s">
        <v>75</v>
      </c>
      <c r="N1" s="220"/>
      <c r="O1" s="220"/>
    </row>
    <row r="2" spans="1:16" ht="15.75" x14ac:dyDescent="0.25">
      <c r="A2" s="246" t="s">
        <v>233</v>
      </c>
      <c r="B2" s="246"/>
      <c r="C2" s="246"/>
      <c r="D2" s="246"/>
      <c r="E2" s="246"/>
      <c r="F2" s="246"/>
      <c r="G2" s="246"/>
      <c r="H2" s="246"/>
      <c r="I2" s="246"/>
      <c r="J2" s="246"/>
      <c r="K2" s="246"/>
      <c r="L2" s="246"/>
      <c r="M2" s="246"/>
      <c r="N2" s="246"/>
      <c r="O2" s="246"/>
      <c r="P2" s="246"/>
    </row>
    <row r="3" spans="1:16" ht="15.75" x14ac:dyDescent="0.2">
      <c r="A3" s="173" t="s">
        <v>234</v>
      </c>
      <c r="B3" s="173"/>
      <c r="C3" s="173"/>
      <c r="D3" s="173"/>
      <c r="E3" s="173"/>
      <c r="F3" s="173"/>
      <c r="G3" s="173"/>
      <c r="H3" s="173"/>
      <c r="I3" s="173"/>
      <c r="J3" s="173"/>
      <c r="K3" s="173"/>
      <c r="L3" s="173"/>
      <c r="M3" s="173"/>
      <c r="N3" s="173"/>
      <c r="O3" s="173"/>
      <c r="P3" s="173"/>
    </row>
    <row r="4" spans="1:16" ht="15.75" x14ac:dyDescent="0.25">
      <c r="A4" s="246" t="s">
        <v>241</v>
      </c>
      <c r="B4" s="246"/>
      <c r="C4" s="246"/>
      <c r="D4" s="246"/>
      <c r="E4" s="246"/>
      <c r="F4" s="246"/>
      <c r="G4" s="246"/>
      <c r="H4" s="246"/>
      <c r="I4" s="246"/>
      <c r="J4" s="246"/>
      <c r="K4" s="246"/>
      <c r="L4" s="246"/>
      <c r="M4" s="246"/>
      <c r="N4" s="246"/>
      <c r="O4" s="246"/>
      <c r="P4" s="246"/>
    </row>
    <row r="5" spans="1:16" ht="15" x14ac:dyDescent="0.2">
      <c r="A5" s="245"/>
      <c r="B5" s="245"/>
      <c r="C5" s="245"/>
      <c r="D5" s="245"/>
      <c r="E5" s="245"/>
      <c r="F5" s="245"/>
      <c r="G5" s="245"/>
      <c r="H5" s="245"/>
      <c r="I5" s="245"/>
      <c r="J5" s="245"/>
      <c r="K5" s="245"/>
      <c r="L5" s="245"/>
      <c r="M5" s="245"/>
      <c r="N5" s="245"/>
      <c r="O5" s="245"/>
      <c r="P5" s="245"/>
    </row>
    <row r="6" spans="1:16" ht="15.75" x14ac:dyDescent="0.25">
      <c r="A6" s="246" t="s">
        <v>235</v>
      </c>
      <c r="B6" s="246"/>
      <c r="C6" s="246"/>
      <c r="D6" s="246"/>
      <c r="E6" s="246"/>
      <c r="F6" s="246"/>
      <c r="G6" s="246"/>
      <c r="H6" s="246"/>
      <c r="I6" s="246"/>
      <c r="J6" s="246"/>
      <c r="K6" s="246"/>
      <c r="L6" s="246"/>
      <c r="M6" s="246"/>
      <c r="N6" s="246"/>
      <c r="O6" s="246"/>
      <c r="P6" s="246"/>
    </row>
    <row r="7" spans="1:16" ht="15" x14ac:dyDescent="0.2">
      <c r="A7" s="238" t="s">
        <v>264</v>
      </c>
      <c r="B7" s="238"/>
      <c r="C7" s="238"/>
      <c r="D7" s="238"/>
      <c r="E7" s="238"/>
      <c r="F7" s="238"/>
      <c r="G7" s="238"/>
      <c r="H7" s="238"/>
      <c r="I7" s="238"/>
      <c r="J7" s="238"/>
      <c r="K7" s="238"/>
      <c r="L7" s="238"/>
      <c r="M7" s="238"/>
      <c r="N7" s="238"/>
      <c r="O7" s="238"/>
      <c r="P7" s="174"/>
    </row>
    <row r="8" spans="1:16" ht="15" x14ac:dyDescent="0.2">
      <c r="A8" s="175"/>
      <c r="B8" s="175"/>
      <c r="C8" s="175"/>
      <c r="D8" s="175"/>
      <c r="E8" s="175"/>
      <c r="F8" s="175"/>
      <c r="G8" s="175"/>
      <c r="H8" s="175"/>
      <c r="I8" s="175"/>
      <c r="J8" s="175"/>
      <c r="K8" s="175"/>
      <c r="L8" s="175"/>
      <c r="M8" s="175"/>
      <c r="N8" s="175"/>
      <c r="O8" s="175"/>
      <c r="P8" s="174"/>
    </row>
    <row r="9" spans="1:16" x14ac:dyDescent="0.2">
      <c r="A9" s="247"/>
      <c r="B9" s="248"/>
      <c r="C9" s="248"/>
      <c r="D9" s="248"/>
      <c r="E9" s="248"/>
      <c r="F9" s="248"/>
      <c r="G9" s="248"/>
      <c r="H9" s="248"/>
      <c r="I9" s="248"/>
      <c r="J9" s="248"/>
      <c r="K9" s="248"/>
      <c r="L9" s="248"/>
      <c r="M9" s="248"/>
      <c r="N9" s="248"/>
      <c r="O9" s="248"/>
    </row>
    <row r="10" spans="1:16" ht="13.5" thickBot="1" x14ac:dyDescent="0.25">
      <c r="A10" s="116"/>
      <c r="B10" s="117"/>
      <c r="C10" s="117"/>
      <c r="D10" s="117"/>
      <c r="E10" s="117"/>
      <c r="F10" s="117"/>
      <c r="G10" s="117"/>
      <c r="H10" s="117"/>
      <c r="I10" s="117"/>
      <c r="J10" s="117"/>
      <c r="K10" s="117"/>
      <c r="L10" s="117"/>
      <c r="M10" s="117"/>
      <c r="N10" s="117"/>
      <c r="O10" s="117"/>
    </row>
    <row r="11" spans="1:16" s="4" customFormat="1" ht="79.5" customHeight="1" x14ac:dyDescent="0.2">
      <c r="A11" s="96" t="s">
        <v>245</v>
      </c>
      <c r="B11" s="60" t="s">
        <v>246</v>
      </c>
      <c r="C11" s="60" t="s">
        <v>72</v>
      </c>
      <c r="D11" s="60" t="s">
        <v>247</v>
      </c>
      <c r="E11" s="165" t="s">
        <v>248</v>
      </c>
      <c r="F11" s="60" t="s">
        <v>249</v>
      </c>
      <c r="G11" s="60" t="s">
        <v>250</v>
      </c>
      <c r="H11" s="60" t="s">
        <v>251</v>
      </c>
      <c r="I11" s="60" t="s">
        <v>252</v>
      </c>
      <c r="J11" s="60" t="s">
        <v>253</v>
      </c>
      <c r="K11" s="60" t="s">
        <v>254</v>
      </c>
      <c r="L11" s="60" t="s">
        <v>255</v>
      </c>
      <c r="M11" s="60" t="s">
        <v>256</v>
      </c>
      <c r="N11" s="60" t="s">
        <v>257</v>
      </c>
      <c r="O11" s="60" t="s">
        <v>258</v>
      </c>
      <c r="P11" s="97" t="s">
        <v>259</v>
      </c>
    </row>
    <row r="12" spans="1:16" s="9" customFormat="1" ht="33" customHeight="1" x14ac:dyDescent="0.2">
      <c r="A12" s="239" t="s">
        <v>76</v>
      </c>
      <c r="B12" s="240"/>
      <c r="C12" s="240"/>
      <c r="D12" s="241"/>
      <c r="E12" s="11"/>
      <c r="F12" s="58"/>
      <c r="G12" s="58"/>
      <c r="H12" s="58"/>
      <c r="I12" s="58"/>
      <c r="J12" s="58"/>
      <c r="K12" s="58"/>
      <c r="L12" s="58"/>
      <c r="M12" s="58"/>
      <c r="N12" s="58"/>
      <c r="O12" s="58"/>
      <c r="P12" s="167"/>
    </row>
    <row r="13" spans="1:16" ht="17.25" customHeight="1" x14ac:dyDescent="0.2">
      <c r="A13" s="255" t="s">
        <v>96</v>
      </c>
      <c r="B13" s="256"/>
      <c r="C13" s="257"/>
      <c r="D13" s="70" t="s">
        <v>243</v>
      </c>
      <c r="E13" s="122">
        <f>0</f>
        <v>0</v>
      </c>
      <c r="F13" s="8"/>
      <c r="G13" s="8"/>
      <c r="H13" s="8"/>
      <c r="I13" s="24"/>
      <c r="J13" s="24"/>
      <c r="K13" s="24"/>
      <c r="L13" s="24"/>
      <c r="M13" s="24"/>
      <c r="N13" s="24"/>
      <c r="O13" s="24"/>
      <c r="P13" s="169"/>
    </row>
    <row r="14" spans="1:16" ht="17.25" customHeight="1" x14ac:dyDescent="0.2">
      <c r="A14" s="258"/>
      <c r="B14" s="259"/>
      <c r="C14" s="260"/>
      <c r="D14" s="71" t="s">
        <v>77</v>
      </c>
      <c r="E14" s="44"/>
      <c r="F14" s="8"/>
      <c r="G14" s="8"/>
      <c r="H14" s="8"/>
      <c r="I14" s="24"/>
      <c r="J14" s="24"/>
      <c r="K14" s="24"/>
      <c r="L14" s="24"/>
      <c r="M14" s="24"/>
      <c r="N14" s="24"/>
      <c r="O14" s="24"/>
      <c r="P14" s="169"/>
    </row>
    <row r="15" spans="1:16" ht="15" x14ac:dyDescent="0.2">
      <c r="A15" s="242" t="s">
        <v>87</v>
      </c>
      <c r="B15" s="243"/>
      <c r="C15" s="243"/>
      <c r="D15" s="244"/>
      <c r="E15" s="44"/>
      <c r="F15" s="8"/>
      <c r="G15" s="8"/>
      <c r="H15" s="8"/>
      <c r="I15" s="24"/>
      <c r="J15" s="24"/>
      <c r="K15" s="24"/>
      <c r="L15" s="24"/>
      <c r="M15" s="24"/>
      <c r="N15" s="24"/>
      <c r="O15" s="24"/>
      <c r="P15" s="169"/>
    </row>
    <row r="16" spans="1:16" ht="15" x14ac:dyDescent="0.2">
      <c r="A16" s="242" t="s">
        <v>88</v>
      </c>
      <c r="B16" s="243"/>
      <c r="C16" s="243"/>
      <c r="D16" s="244"/>
      <c r="E16" s="44"/>
      <c r="F16" s="8"/>
      <c r="G16" s="8"/>
      <c r="H16" s="8"/>
      <c r="I16" s="24"/>
      <c r="J16" s="24"/>
      <c r="K16" s="24"/>
      <c r="L16" s="24"/>
      <c r="M16" s="24"/>
      <c r="N16" s="24"/>
      <c r="O16" s="24"/>
      <c r="P16" s="169"/>
    </row>
    <row r="17" spans="1:16" x14ac:dyDescent="0.2">
      <c r="A17" s="263" t="s">
        <v>89</v>
      </c>
      <c r="B17" s="264"/>
      <c r="C17" s="264"/>
      <c r="D17" s="265"/>
      <c r="E17" s="44"/>
      <c r="F17" s="8"/>
      <c r="G17" s="8"/>
      <c r="H17" s="8"/>
      <c r="I17" s="24"/>
      <c r="J17" s="24"/>
      <c r="K17" s="24"/>
      <c r="L17" s="24"/>
      <c r="M17" s="24"/>
      <c r="N17" s="24"/>
      <c r="O17" s="24"/>
      <c r="P17" s="169"/>
    </row>
    <row r="18" spans="1:16" ht="21.75" customHeight="1" x14ac:dyDescent="0.2">
      <c r="A18" s="249">
        <v>1</v>
      </c>
      <c r="B18" s="251" t="s">
        <v>54</v>
      </c>
      <c r="C18" s="253" t="s">
        <v>91</v>
      </c>
      <c r="D18" s="81" t="s">
        <v>243</v>
      </c>
      <c r="E18" s="82">
        <v>50000</v>
      </c>
      <c r="F18" s="196" t="s">
        <v>84</v>
      </c>
      <c r="G18" s="196" t="s">
        <v>263</v>
      </c>
      <c r="H18" s="196" t="s">
        <v>85</v>
      </c>
      <c r="I18" s="23" t="s">
        <v>85</v>
      </c>
      <c r="J18" s="23" t="s">
        <v>268</v>
      </c>
      <c r="K18" s="23" t="s">
        <v>268</v>
      </c>
      <c r="L18" s="23" t="s">
        <v>390</v>
      </c>
      <c r="M18" s="23" t="s">
        <v>85</v>
      </c>
      <c r="N18" s="23" t="s">
        <v>270</v>
      </c>
      <c r="O18" s="23" t="s">
        <v>271</v>
      </c>
      <c r="P18" s="170"/>
    </row>
    <row r="19" spans="1:16" ht="30" customHeight="1" x14ac:dyDescent="0.2">
      <c r="A19" s="250"/>
      <c r="B19" s="252"/>
      <c r="C19" s="254"/>
      <c r="D19" s="81" t="s">
        <v>77</v>
      </c>
      <c r="E19" s="84"/>
      <c r="F19" s="52"/>
      <c r="G19" s="52"/>
      <c r="H19" s="196"/>
      <c r="I19" s="53"/>
      <c r="J19" s="53"/>
      <c r="K19" s="53"/>
      <c r="L19" s="53"/>
      <c r="M19" s="53"/>
      <c r="N19" s="53"/>
      <c r="O19" s="53"/>
      <c r="P19" s="170"/>
    </row>
    <row r="20" spans="1:16" ht="30" customHeight="1" x14ac:dyDescent="0.2">
      <c r="A20" s="249">
        <v>2</v>
      </c>
      <c r="B20" s="251" t="s">
        <v>55</v>
      </c>
      <c r="C20" s="253" t="s">
        <v>92</v>
      </c>
      <c r="D20" s="81" t="s">
        <v>243</v>
      </c>
      <c r="E20" s="82">
        <v>100000</v>
      </c>
      <c r="F20" s="196" t="s">
        <v>84</v>
      </c>
      <c r="G20" s="196" t="s">
        <v>263</v>
      </c>
      <c r="H20" s="196" t="s">
        <v>85</v>
      </c>
      <c r="I20" s="23" t="s">
        <v>85</v>
      </c>
      <c r="J20" s="23" t="s">
        <v>373</v>
      </c>
      <c r="K20" s="23" t="s">
        <v>373</v>
      </c>
      <c r="L20" s="23" t="s">
        <v>374</v>
      </c>
      <c r="M20" s="23" t="s">
        <v>85</v>
      </c>
      <c r="N20" s="23" t="s">
        <v>375</v>
      </c>
      <c r="O20" s="23" t="s">
        <v>389</v>
      </c>
      <c r="P20" s="168"/>
    </row>
    <row r="21" spans="1:16" ht="20.25" customHeight="1" x14ac:dyDescent="0.2">
      <c r="A21" s="250"/>
      <c r="B21" s="252"/>
      <c r="C21" s="254"/>
      <c r="D21" s="81" t="s">
        <v>77</v>
      </c>
      <c r="E21" s="84"/>
      <c r="F21" s="52"/>
      <c r="G21" s="52"/>
      <c r="H21" s="196"/>
      <c r="I21" s="53"/>
      <c r="J21" s="53"/>
      <c r="K21" s="53"/>
      <c r="L21" s="53"/>
      <c r="M21" s="53"/>
      <c r="N21" s="53"/>
      <c r="O21" s="53"/>
      <c r="P21" s="170"/>
    </row>
    <row r="22" spans="1:16" ht="32.25" customHeight="1" x14ac:dyDescent="0.2">
      <c r="A22" s="249">
        <v>3</v>
      </c>
      <c r="B22" s="251" t="s">
        <v>60</v>
      </c>
      <c r="C22" s="261" t="s">
        <v>272</v>
      </c>
      <c r="D22" s="81" t="s">
        <v>243</v>
      </c>
      <c r="E22" s="82">
        <v>100000</v>
      </c>
      <c r="F22" s="196" t="s">
        <v>84</v>
      </c>
      <c r="G22" s="196" t="s">
        <v>263</v>
      </c>
      <c r="H22" s="196" t="s">
        <v>85</v>
      </c>
      <c r="I22" s="23" t="s">
        <v>85</v>
      </c>
      <c r="J22" s="23" t="s">
        <v>386</v>
      </c>
      <c r="K22" s="23" t="s">
        <v>386</v>
      </c>
      <c r="L22" s="23" t="s">
        <v>387</v>
      </c>
      <c r="M22" s="23" t="s">
        <v>85</v>
      </c>
      <c r="N22" s="23" t="s">
        <v>267</v>
      </c>
      <c r="O22" s="23" t="s">
        <v>388</v>
      </c>
      <c r="P22" s="168"/>
    </row>
    <row r="23" spans="1:16" ht="32.25" customHeight="1" x14ac:dyDescent="0.2">
      <c r="A23" s="250"/>
      <c r="B23" s="252"/>
      <c r="C23" s="262"/>
      <c r="D23" s="81" t="s">
        <v>77</v>
      </c>
      <c r="E23" s="84"/>
      <c r="F23" s="52"/>
      <c r="G23" s="52"/>
      <c r="H23" s="196"/>
      <c r="I23" s="53"/>
      <c r="J23" s="53"/>
      <c r="K23" s="53"/>
      <c r="L23" s="53"/>
      <c r="M23" s="53"/>
      <c r="N23" s="53"/>
      <c r="O23" s="53"/>
      <c r="P23" s="170"/>
    </row>
    <row r="24" spans="1:16" ht="20.25" customHeight="1" x14ac:dyDescent="0.2">
      <c r="A24" s="249">
        <v>4</v>
      </c>
      <c r="B24" s="251" t="s">
        <v>57</v>
      </c>
      <c r="C24" s="253" t="s">
        <v>416</v>
      </c>
      <c r="D24" s="81" t="s">
        <v>243</v>
      </c>
      <c r="E24" s="84">
        <v>60000</v>
      </c>
      <c r="F24" s="137" t="s">
        <v>84</v>
      </c>
      <c r="G24" s="214" t="s">
        <v>263</v>
      </c>
      <c r="H24" s="196" t="s">
        <v>271</v>
      </c>
      <c r="I24" s="23" t="s">
        <v>373</v>
      </c>
      <c r="J24" s="23" t="s">
        <v>373</v>
      </c>
      <c r="K24" s="26" t="s">
        <v>373</v>
      </c>
      <c r="L24" s="23" t="s">
        <v>391</v>
      </c>
      <c r="M24" s="23" t="s">
        <v>374</v>
      </c>
      <c r="N24" s="23" t="s">
        <v>375</v>
      </c>
      <c r="O24" s="23" t="s">
        <v>392</v>
      </c>
      <c r="P24" s="170"/>
    </row>
    <row r="25" spans="1:16" x14ac:dyDescent="0.2">
      <c r="A25" s="250"/>
      <c r="B25" s="252"/>
      <c r="C25" s="254"/>
      <c r="D25" s="81" t="s">
        <v>77</v>
      </c>
      <c r="E25" s="84"/>
      <c r="F25" s="52"/>
      <c r="G25" s="52"/>
      <c r="H25" s="196"/>
      <c r="I25" s="53"/>
      <c r="J25" s="53"/>
      <c r="K25" s="53"/>
      <c r="L25" s="53"/>
      <c r="M25" s="53"/>
      <c r="N25" s="53"/>
      <c r="O25" s="53"/>
      <c r="P25" s="170"/>
    </row>
    <row r="26" spans="1:16" ht="27" customHeight="1" x14ac:dyDescent="0.2">
      <c r="A26" s="249">
        <v>5</v>
      </c>
      <c r="B26" s="251" t="s">
        <v>418</v>
      </c>
      <c r="C26" s="253" t="s">
        <v>415</v>
      </c>
      <c r="D26" s="81" t="s">
        <v>243</v>
      </c>
      <c r="E26" s="84">
        <v>180000</v>
      </c>
      <c r="F26" s="137" t="s">
        <v>113</v>
      </c>
      <c r="G26" s="57" t="s">
        <v>262</v>
      </c>
      <c r="H26" s="196" t="s">
        <v>373</v>
      </c>
      <c r="I26" s="23" t="s">
        <v>374</v>
      </c>
      <c r="J26" s="23" t="s">
        <v>374</v>
      </c>
      <c r="K26" s="26" t="s">
        <v>375</v>
      </c>
      <c r="L26" s="23" t="s">
        <v>389</v>
      </c>
      <c r="M26" s="23" t="s">
        <v>389</v>
      </c>
      <c r="N26" s="23" t="s">
        <v>392</v>
      </c>
      <c r="O26" s="23" t="s">
        <v>296</v>
      </c>
      <c r="P26" s="170"/>
    </row>
    <row r="27" spans="1:16" ht="13.5" customHeight="1" x14ac:dyDescent="0.2">
      <c r="A27" s="250"/>
      <c r="B27" s="252"/>
      <c r="C27" s="254"/>
      <c r="D27" s="81" t="s">
        <v>77</v>
      </c>
      <c r="E27" s="84"/>
      <c r="F27" s="52"/>
      <c r="G27" s="52"/>
      <c r="H27" s="196"/>
      <c r="I27" s="53"/>
      <c r="J27" s="53"/>
      <c r="K27" s="53"/>
      <c r="L27" s="53"/>
      <c r="M27" s="53"/>
      <c r="N27" s="53"/>
      <c r="O27" s="53"/>
      <c r="P27" s="170"/>
    </row>
    <row r="28" spans="1:16" ht="24.75" customHeight="1" x14ac:dyDescent="0.2">
      <c r="A28" s="249">
        <v>6</v>
      </c>
      <c r="B28" s="251" t="s">
        <v>58</v>
      </c>
      <c r="C28" s="261" t="s">
        <v>93</v>
      </c>
      <c r="D28" s="81" t="s">
        <v>243</v>
      </c>
      <c r="E28" s="84">
        <v>80000</v>
      </c>
      <c r="F28" s="52" t="s">
        <v>84</v>
      </c>
      <c r="G28" s="196" t="s">
        <v>263</v>
      </c>
      <c r="H28" s="196" t="s">
        <v>85</v>
      </c>
      <c r="I28" s="23" t="s">
        <v>85</v>
      </c>
      <c r="J28" s="23" t="s">
        <v>373</v>
      </c>
      <c r="K28" s="26" t="s">
        <v>373</v>
      </c>
      <c r="L28" s="23" t="s">
        <v>391</v>
      </c>
      <c r="M28" s="23" t="s">
        <v>85</v>
      </c>
      <c r="N28" s="23" t="s">
        <v>375</v>
      </c>
      <c r="O28" s="23" t="s">
        <v>392</v>
      </c>
      <c r="P28" s="170"/>
    </row>
    <row r="29" spans="1:16" ht="29.25" customHeight="1" x14ac:dyDescent="0.2">
      <c r="A29" s="250"/>
      <c r="B29" s="252"/>
      <c r="C29" s="262"/>
      <c r="D29" s="81" t="s">
        <v>77</v>
      </c>
      <c r="E29" s="84"/>
      <c r="F29" s="52"/>
      <c r="G29" s="52"/>
      <c r="H29" s="196"/>
      <c r="I29" s="53"/>
      <c r="J29" s="53"/>
      <c r="K29" s="53"/>
      <c r="L29" s="53"/>
      <c r="M29" s="53"/>
      <c r="N29" s="53"/>
      <c r="O29" s="53"/>
      <c r="P29" s="170"/>
    </row>
    <row r="30" spans="1:16" ht="22.5" customHeight="1" x14ac:dyDescent="0.2">
      <c r="A30" s="249">
        <v>7</v>
      </c>
      <c r="B30" s="251" t="s">
        <v>59</v>
      </c>
      <c r="C30" s="253" t="s">
        <v>94</v>
      </c>
      <c r="D30" s="81" t="s">
        <v>243</v>
      </c>
      <c r="E30" s="84">
        <v>15000</v>
      </c>
      <c r="F30" s="52" t="s">
        <v>84</v>
      </c>
      <c r="G30" s="196" t="s">
        <v>263</v>
      </c>
      <c r="H30" s="196" t="s">
        <v>85</v>
      </c>
      <c r="I30" s="23" t="s">
        <v>85</v>
      </c>
      <c r="J30" s="23" t="s">
        <v>373</v>
      </c>
      <c r="K30" s="26" t="s">
        <v>373</v>
      </c>
      <c r="L30" s="23" t="s">
        <v>391</v>
      </c>
      <c r="M30" s="23" t="s">
        <v>85</v>
      </c>
      <c r="N30" s="23" t="s">
        <v>375</v>
      </c>
      <c r="O30" s="23" t="s">
        <v>392</v>
      </c>
      <c r="P30" s="170"/>
    </row>
    <row r="31" spans="1:16" ht="26.25" customHeight="1" x14ac:dyDescent="0.2">
      <c r="A31" s="250"/>
      <c r="B31" s="252"/>
      <c r="C31" s="254"/>
      <c r="D31" s="81" t="s">
        <v>77</v>
      </c>
      <c r="E31" s="84"/>
      <c r="F31" s="52"/>
      <c r="G31" s="52"/>
      <c r="H31" s="196"/>
      <c r="I31" s="53"/>
      <c r="J31" s="53"/>
      <c r="K31" s="53"/>
      <c r="L31" s="53"/>
      <c r="M31" s="53"/>
      <c r="N31" s="53"/>
      <c r="O31" s="53"/>
      <c r="P31" s="170"/>
    </row>
    <row r="32" spans="1:16" ht="21.75" customHeight="1" x14ac:dyDescent="0.2">
      <c r="A32" s="249">
        <v>8</v>
      </c>
      <c r="B32" s="251" t="s">
        <v>64</v>
      </c>
      <c r="C32" s="253" t="s">
        <v>94</v>
      </c>
      <c r="D32" s="81" t="s">
        <v>243</v>
      </c>
      <c r="E32" s="84">
        <v>15000</v>
      </c>
      <c r="F32" s="52" t="s">
        <v>84</v>
      </c>
      <c r="G32" s="196" t="s">
        <v>263</v>
      </c>
      <c r="H32" s="196" t="s">
        <v>85</v>
      </c>
      <c r="I32" s="23" t="s">
        <v>85</v>
      </c>
      <c r="J32" s="23" t="s">
        <v>394</v>
      </c>
      <c r="K32" s="23" t="s">
        <v>394</v>
      </c>
      <c r="L32" s="23" t="s">
        <v>266</v>
      </c>
      <c r="M32" s="23" t="s">
        <v>85</v>
      </c>
      <c r="N32" s="23" t="s">
        <v>386</v>
      </c>
      <c r="O32" s="23" t="s">
        <v>387</v>
      </c>
      <c r="P32" s="170"/>
    </row>
    <row r="33" spans="1:16" ht="21.75" customHeight="1" x14ac:dyDescent="0.2">
      <c r="A33" s="250"/>
      <c r="B33" s="252"/>
      <c r="C33" s="254"/>
      <c r="D33" s="81" t="s">
        <v>77</v>
      </c>
      <c r="E33" s="84"/>
      <c r="F33" s="52"/>
      <c r="G33" s="52"/>
      <c r="H33" s="196"/>
      <c r="I33" s="53"/>
      <c r="J33" s="53"/>
      <c r="K33" s="53"/>
      <c r="L33" s="53"/>
      <c r="M33" s="53"/>
      <c r="N33" s="53"/>
      <c r="O33" s="53"/>
      <c r="P33" s="170"/>
    </row>
    <row r="34" spans="1:16" ht="23.25" customHeight="1" x14ac:dyDescent="0.2">
      <c r="A34" s="249">
        <v>9</v>
      </c>
      <c r="B34" s="251" t="s">
        <v>65</v>
      </c>
      <c r="C34" s="253" t="s">
        <v>94</v>
      </c>
      <c r="D34" s="81" t="s">
        <v>243</v>
      </c>
      <c r="E34" s="84">
        <v>15000</v>
      </c>
      <c r="F34" s="52" t="s">
        <v>84</v>
      </c>
      <c r="G34" s="196" t="s">
        <v>263</v>
      </c>
      <c r="H34" s="196" t="s">
        <v>85</v>
      </c>
      <c r="I34" s="23" t="s">
        <v>85</v>
      </c>
      <c r="J34" s="23" t="s">
        <v>395</v>
      </c>
      <c r="K34" s="23" t="s">
        <v>395</v>
      </c>
      <c r="L34" s="23" t="s">
        <v>396</v>
      </c>
      <c r="M34" s="23" t="s">
        <v>85</v>
      </c>
      <c r="N34" s="23" t="s">
        <v>397</v>
      </c>
      <c r="O34" s="23" t="s">
        <v>398</v>
      </c>
      <c r="P34" s="170"/>
    </row>
    <row r="35" spans="1:16" ht="28.5" customHeight="1" x14ac:dyDescent="0.2">
      <c r="A35" s="250"/>
      <c r="B35" s="252"/>
      <c r="C35" s="254"/>
      <c r="D35" s="81" t="s">
        <v>77</v>
      </c>
      <c r="E35" s="84"/>
      <c r="F35" s="52"/>
      <c r="G35" s="52"/>
      <c r="H35" s="196"/>
      <c r="I35" s="53"/>
      <c r="J35" s="53"/>
      <c r="K35" s="53"/>
      <c r="L35" s="53"/>
      <c r="M35" s="53"/>
      <c r="N35" s="53"/>
      <c r="O35" s="53"/>
      <c r="P35" s="170"/>
    </row>
    <row r="36" spans="1:16" ht="28.5" customHeight="1" x14ac:dyDescent="0.2">
      <c r="A36" s="292">
        <v>10</v>
      </c>
      <c r="B36" s="251" t="s">
        <v>66</v>
      </c>
      <c r="C36" s="253" t="s">
        <v>94</v>
      </c>
      <c r="D36" s="81" t="s">
        <v>243</v>
      </c>
      <c r="E36" s="84">
        <v>15000</v>
      </c>
      <c r="F36" s="52" t="s">
        <v>84</v>
      </c>
      <c r="G36" s="196" t="s">
        <v>263</v>
      </c>
      <c r="H36" s="196" t="s">
        <v>85</v>
      </c>
      <c r="I36" s="23" t="s">
        <v>85</v>
      </c>
      <c r="J36" s="23" t="s">
        <v>399</v>
      </c>
      <c r="K36" s="23" t="s">
        <v>399</v>
      </c>
      <c r="L36" s="23" t="s">
        <v>400</v>
      </c>
      <c r="M36" s="23" t="s">
        <v>85</v>
      </c>
      <c r="N36" s="23" t="s">
        <v>401</v>
      </c>
      <c r="O36" s="23" t="s">
        <v>402</v>
      </c>
      <c r="P36" s="170"/>
    </row>
    <row r="37" spans="1:16" ht="28.5" customHeight="1" x14ac:dyDescent="0.2">
      <c r="A37" s="292"/>
      <c r="B37" s="252"/>
      <c r="C37" s="254"/>
      <c r="D37" s="81" t="s">
        <v>77</v>
      </c>
      <c r="E37" s="84"/>
      <c r="F37" s="52"/>
      <c r="G37" s="52"/>
      <c r="H37" s="196"/>
      <c r="I37" s="53"/>
      <c r="J37" s="53"/>
      <c r="K37" s="53"/>
      <c r="L37" s="53"/>
      <c r="M37" s="53"/>
      <c r="N37" s="53"/>
      <c r="O37" s="53"/>
      <c r="P37" s="170"/>
    </row>
    <row r="38" spans="1:16" ht="28.5" customHeight="1" x14ac:dyDescent="0.2">
      <c r="A38" s="292">
        <v>11</v>
      </c>
      <c r="B38" s="251" t="s">
        <v>403</v>
      </c>
      <c r="C38" s="290" t="s">
        <v>269</v>
      </c>
      <c r="D38" s="81" t="s">
        <v>243</v>
      </c>
      <c r="E38" s="82">
        <v>60000</v>
      </c>
      <c r="F38" s="196" t="s">
        <v>84</v>
      </c>
      <c r="G38" s="57" t="s">
        <v>262</v>
      </c>
      <c r="H38" s="196" t="s">
        <v>390</v>
      </c>
      <c r="I38" s="23" t="s">
        <v>404</v>
      </c>
      <c r="J38" s="23" t="s">
        <v>270</v>
      </c>
      <c r="K38" s="23" t="s">
        <v>271</v>
      </c>
      <c r="L38" s="23" t="s">
        <v>271</v>
      </c>
      <c r="M38" s="23" t="s">
        <v>373</v>
      </c>
      <c r="N38" s="23" t="s">
        <v>373</v>
      </c>
      <c r="O38" s="23" t="s">
        <v>374</v>
      </c>
      <c r="P38" s="168"/>
    </row>
    <row r="39" spans="1:16" ht="28.5" customHeight="1" x14ac:dyDescent="0.2">
      <c r="A39" s="292"/>
      <c r="B39" s="252"/>
      <c r="C39" s="291"/>
      <c r="D39" s="81" t="s">
        <v>77</v>
      </c>
      <c r="E39" s="84"/>
      <c r="F39" s="52"/>
      <c r="G39" s="52"/>
      <c r="H39" s="196"/>
      <c r="I39" s="53"/>
      <c r="J39" s="53"/>
      <c r="K39" s="53"/>
      <c r="L39" s="53"/>
      <c r="M39" s="53"/>
      <c r="N39" s="53"/>
      <c r="O39" s="53"/>
      <c r="P39" s="170"/>
    </row>
    <row r="40" spans="1:16" ht="28.5" customHeight="1" x14ac:dyDescent="0.2">
      <c r="A40" s="288">
        <v>12</v>
      </c>
      <c r="B40" s="251" t="s">
        <v>405</v>
      </c>
      <c r="C40" s="290" t="s">
        <v>83</v>
      </c>
      <c r="D40" s="81" t="s">
        <v>243</v>
      </c>
      <c r="E40" s="212">
        <v>200000</v>
      </c>
      <c r="F40" s="57" t="s">
        <v>90</v>
      </c>
      <c r="G40" s="57" t="s">
        <v>262</v>
      </c>
      <c r="H40" s="23" t="s">
        <v>373</v>
      </c>
      <c r="I40" s="23" t="s">
        <v>374</v>
      </c>
      <c r="J40" s="23" t="s">
        <v>375</v>
      </c>
      <c r="K40" s="23" t="s">
        <v>419</v>
      </c>
      <c r="L40" s="23" t="s">
        <v>419</v>
      </c>
      <c r="M40" s="23" t="s">
        <v>406</v>
      </c>
      <c r="N40" s="23" t="s">
        <v>406</v>
      </c>
      <c r="O40" s="23" t="s">
        <v>408</v>
      </c>
      <c r="P40" s="168"/>
    </row>
    <row r="41" spans="1:16" ht="28.5" customHeight="1" x14ac:dyDescent="0.2">
      <c r="A41" s="289"/>
      <c r="B41" s="252"/>
      <c r="C41" s="291"/>
      <c r="D41" s="81" t="s">
        <v>77</v>
      </c>
      <c r="E41" s="131"/>
      <c r="F41" s="130"/>
      <c r="G41" s="52"/>
      <c r="H41" s="196"/>
      <c r="I41" s="72"/>
      <c r="J41" s="72"/>
      <c r="K41" s="23"/>
      <c r="L41" s="72"/>
      <c r="M41" s="72"/>
      <c r="N41" s="72"/>
      <c r="O41" s="72"/>
      <c r="P41" s="168"/>
    </row>
    <row r="42" spans="1:16" ht="28.5" customHeight="1" x14ac:dyDescent="0.2">
      <c r="A42" s="249">
        <v>13</v>
      </c>
      <c r="B42" s="251" t="s">
        <v>393</v>
      </c>
      <c r="C42" s="266" t="s">
        <v>78</v>
      </c>
      <c r="D42" s="81" t="s">
        <v>243</v>
      </c>
      <c r="E42" s="82">
        <v>80000</v>
      </c>
      <c r="F42" s="196" t="s">
        <v>84</v>
      </c>
      <c r="G42" s="210" t="s">
        <v>263</v>
      </c>
      <c r="H42" s="196" t="s">
        <v>85</v>
      </c>
      <c r="I42" s="23" t="s">
        <v>85</v>
      </c>
      <c r="J42" s="210" t="s">
        <v>86</v>
      </c>
      <c r="K42" s="23" t="s">
        <v>373</v>
      </c>
      <c r="L42" s="23" t="s">
        <v>391</v>
      </c>
      <c r="M42" s="23" t="s">
        <v>85</v>
      </c>
      <c r="N42" s="23" t="s">
        <v>375</v>
      </c>
      <c r="O42" s="23" t="s">
        <v>392</v>
      </c>
      <c r="P42" s="168"/>
    </row>
    <row r="43" spans="1:16" ht="28.5" customHeight="1" x14ac:dyDescent="0.2">
      <c r="A43" s="250"/>
      <c r="B43" s="252"/>
      <c r="C43" s="267"/>
      <c r="D43" s="81" t="s">
        <v>77</v>
      </c>
      <c r="E43" s="82"/>
      <c r="F43" s="52"/>
      <c r="G43" s="52"/>
      <c r="H43" s="196"/>
      <c r="I43" s="72"/>
      <c r="J43" s="72"/>
      <c r="K43" s="23"/>
      <c r="L43" s="72"/>
      <c r="M43" s="72"/>
      <c r="N43" s="72"/>
      <c r="O43" s="72"/>
      <c r="P43" s="168"/>
    </row>
    <row r="44" spans="1:16" ht="28.5" customHeight="1" x14ac:dyDescent="0.2">
      <c r="A44" s="249">
        <v>14</v>
      </c>
      <c r="B44" s="251" t="s">
        <v>321</v>
      </c>
      <c r="C44" s="293" t="s">
        <v>79</v>
      </c>
      <c r="D44" s="81" t="s">
        <v>243</v>
      </c>
      <c r="E44" s="82">
        <v>95000</v>
      </c>
      <c r="F44" s="196" t="s">
        <v>84</v>
      </c>
      <c r="G44" s="196" t="s">
        <v>263</v>
      </c>
      <c r="H44" s="196" t="s">
        <v>85</v>
      </c>
      <c r="I44" s="23" t="s">
        <v>85</v>
      </c>
      <c r="J44" s="23" t="s">
        <v>297</v>
      </c>
      <c r="K44" s="23" t="s">
        <v>297</v>
      </c>
      <c r="L44" s="23" t="s">
        <v>298</v>
      </c>
      <c r="M44" s="23" t="s">
        <v>85</v>
      </c>
      <c r="N44" s="23" t="s">
        <v>394</v>
      </c>
      <c r="O44" s="23" t="s">
        <v>386</v>
      </c>
      <c r="P44" s="168"/>
    </row>
    <row r="45" spans="1:16" ht="28.5" customHeight="1" x14ac:dyDescent="0.2">
      <c r="A45" s="250"/>
      <c r="B45" s="252"/>
      <c r="C45" s="294"/>
      <c r="D45" s="81" t="s">
        <v>77</v>
      </c>
      <c r="E45" s="82"/>
      <c r="F45" s="52"/>
      <c r="G45" s="52"/>
      <c r="H45" s="196"/>
      <c r="I45" s="72"/>
      <c r="J45" s="72"/>
      <c r="K45" s="23"/>
      <c r="L45" s="72"/>
      <c r="M45" s="72"/>
      <c r="N45" s="72"/>
      <c r="O45" s="72"/>
      <c r="P45" s="168"/>
    </row>
    <row r="46" spans="1:16" ht="28.5" customHeight="1" x14ac:dyDescent="0.2">
      <c r="A46" s="249">
        <v>15</v>
      </c>
      <c r="B46" s="251" t="s">
        <v>61</v>
      </c>
      <c r="C46" s="293" t="s">
        <v>80</v>
      </c>
      <c r="D46" s="81" t="s">
        <v>243</v>
      </c>
      <c r="E46" s="82">
        <v>32000</v>
      </c>
      <c r="F46" s="196" t="s">
        <v>84</v>
      </c>
      <c r="G46" s="196" t="s">
        <v>263</v>
      </c>
      <c r="H46" s="196" t="s">
        <v>85</v>
      </c>
      <c r="I46" s="23" t="s">
        <v>85</v>
      </c>
      <c r="J46" s="23" t="s">
        <v>296</v>
      </c>
      <c r="K46" s="23" t="s">
        <v>296</v>
      </c>
      <c r="L46" s="23" t="s">
        <v>297</v>
      </c>
      <c r="M46" s="23" t="s">
        <v>85</v>
      </c>
      <c r="N46" s="23" t="s">
        <v>298</v>
      </c>
      <c r="O46" s="23" t="s">
        <v>408</v>
      </c>
      <c r="P46" s="168"/>
    </row>
    <row r="47" spans="1:16" ht="28.5" customHeight="1" x14ac:dyDescent="0.2">
      <c r="A47" s="250"/>
      <c r="B47" s="252"/>
      <c r="C47" s="294"/>
      <c r="D47" s="81" t="s">
        <v>77</v>
      </c>
      <c r="E47" s="82"/>
      <c r="F47" s="47"/>
      <c r="G47" s="47"/>
      <c r="H47" s="57"/>
      <c r="I47" s="73"/>
      <c r="J47" s="73"/>
      <c r="K47" s="57"/>
      <c r="L47" s="73"/>
      <c r="M47" s="73"/>
      <c r="N47" s="88"/>
      <c r="O47" s="72"/>
      <c r="P47" s="168"/>
    </row>
    <row r="48" spans="1:16" ht="28.5" customHeight="1" x14ac:dyDescent="0.2">
      <c r="A48" s="249">
        <v>16</v>
      </c>
      <c r="B48" s="251" t="s">
        <v>62</v>
      </c>
      <c r="C48" s="293" t="s">
        <v>417</v>
      </c>
      <c r="D48" s="81" t="s">
        <v>243</v>
      </c>
      <c r="E48" s="82">
        <v>70000</v>
      </c>
      <c r="F48" s="196" t="s">
        <v>84</v>
      </c>
      <c r="G48" s="196" t="s">
        <v>263</v>
      </c>
      <c r="H48" s="196" t="s">
        <v>85</v>
      </c>
      <c r="I48" s="23" t="s">
        <v>85</v>
      </c>
      <c r="J48" s="23" t="s">
        <v>296</v>
      </c>
      <c r="K48" s="23" t="s">
        <v>296</v>
      </c>
      <c r="L48" s="23" t="s">
        <v>297</v>
      </c>
      <c r="M48" s="23" t="s">
        <v>85</v>
      </c>
      <c r="N48" s="23" t="s">
        <v>298</v>
      </c>
      <c r="O48" s="23" t="s">
        <v>408</v>
      </c>
      <c r="P48" s="168"/>
    </row>
    <row r="49" spans="1:16" ht="28.5" customHeight="1" x14ac:dyDescent="0.2">
      <c r="A49" s="250"/>
      <c r="B49" s="252"/>
      <c r="C49" s="294"/>
      <c r="D49" s="81" t="s">
        <v>77</v>
      </c>
      <c r="E49" s="82"/>
      <c r="F49" s="52"/>
      <c r="G49" s="52"/>
      <c r="H49" s="196"/>
      <c r="I49" s="72"/>
      <c r="J49" s="72"/>
      <c r="K49" s="23"/>
      <c r="L49" s="72"/>
      <c r="M49" s="72"/>
      <c r="N49" s="72"/>
      <c r="O49" s="72"/>
      <c r="P49" s="168"/>
    </row>
    <row r="50" spans="1:16" ht="20.25" customHeight="1" x14ac:dyDescent="0.2">
      <c r="A50" s="270" t="s">
        <v>95</v>
      </c>
      <c r="B50" s="271"/>
      <c r="C50" s="272"/>
      <c r="D50" s="120"/>
      <c r="E50" s="133">
        <f>E48+E46+E44+E42+E40+E38+E36+E34+E32+E30+E28+E26+E24+E22+E20+E18</f>
        <v>1167000</v>
      </c>
      <c r="F50" s="52"/>
      <c r="G50" s="52"/>
      <c r="H50" s="154"/>
      <c r="I50" s="53"/>
      <c r="J50" s="53"/>
      <c r="K50" s="53"/>
      <c r="L50" s="53"/>
      <c r="M50" s="53"/>
      <c r="N50" s="53"/>
      <c r="O50" s="53"/>
      <c r="P50" s="170"/>
    </row>
    <row r="51" spans="1:16" ht="27.75" customHeight="1" x14ac:dyDescent="0.2">
      <c r="A51" s="273" t="s">
        <v>385</v>
      </c>
      <c r="B51" s="274"/>
      <c r="C51" s="274"/>
      <c r="D51" s="120"/>
      <c r="E51" s="84"/>
      <c r="F51" s="52"/>
      <c r="G51" s="52"/>
      <c r="H51" s="154"/>
      <c r="I51" s="53"/>
      <c r="J51" s="53"/>
      <c r="K51" s="53"/>
      <c r="L51" s="53"/>
      <c r="M51" s="53"/>
      <c r="N51" s="53"/>
      <c r="O51" s="53"/>
      <c r="P51" s="170"/>
    </row>
    <row r="52" spans="1:16" ht="27.75" customHeight="1" x14ac:dyDescent="0.2">
      <c r="A52" s="292">
        <v>17</v>
      </c>
      <c r="B52" s="286" t="s">
        <v>56</v>
      </c>
      <c r="C52" s="296" t="s">
        <v>98</v>
      </c>
      <c r="D52" s="81" t="s">
        <v>243</v>
      </c>
      <c r="E52" s="82">
        <v>1000000</v>
      </c>
      <c r="F52" s="57" t="s">
        <v>90</v>
      </c>
      <c r="G52" s="57" t="s">
        <v>262</v>
      </c>
      <c r="H52" s="154" t="s">
        <v>271</v>
      </c>
      <c r="I52" s="23" t="s">
        <v>373</v>
      </c>
      <c r="J52" s="23" t="s">
        <v>374</v>
      </c>
      <c r="K52" s="26" t="s">
        <v>389</v>
      </c>
      <c r="L52" s="23" t="s">
        <v>419</v>
      </c>
      <c r="M52" s="23" t="s">
        <v>419</v>
      </c>
      <c r="N52" s="23" t="s">
        <v>406</v>
      </c>
      <c r="O52" s="23" t="s">
        <v>420</v>
      </c>
      <c r="P52" s="168"/>
    </row>
    <row r="53" spans="1:16" ht="24.75" customHeight="1" x14ac:dyDescent="0.2">
      <c r="A53" s="292"/>
      <c r="B53" s="287"/>
      <c r="C53" s="296"/>
      <c r="D53" s="81" t="s">
        <v>77</v>
      </c>
      <c r="E53" s="84"/>
      <c r="F53" s="52"/>
      <c r="G53" s="52"/>
      <c r="H53" s="154"/>
      <c r="I53" s="53"/>
      <c r="J53" s="53"/>
      <c r="K53" s="53"/>
      <c r="L53" s="53"/>
      <c r="M53" s="53"/>
      <c r="N53" s="53"/>
      <c r="O53" s="53"/>
      <c r="P53" s="170"/>
    </row>
    <row r="54" spans="1:16" ht="29.25" customHeight="1" x14ac:dyDescent="0.2">
      <c r="A54" s="292">
        <v>18</v>
      </c>
      <c r="B54" s="297" t="s">
        <v>322</v>
      </c>
      <c r="C54" s="296" t="s">
        <v>99</v>
      </c>
      <c r="D54" s="81" t="s">
        <v>243</v>
      </c>
      <c r="E54" s="82">
        <v>380000</v>
      </c>
      <c r="F54" s="57" t="s">
        <v>90</v>
      </c>
      <c r="G54" s="57" t="s">
        <v>262</v>
      </c>
      <c r="H54" s="214" t="s">
        <v>271</v>
      </c>
      <c r="I54" s="23" t="s">
        <v>373</v>
      </c>
      <c r="J54" s="23" t="s">
        <v>374</v>
      </c>
      <c r="K54" s="26" t="s">
        <v>389</v>
      </c>
      <c r="L54" s="23" t="s">
        <v>419</v>
      </c>
      <c r="M54" s="23" t="s">
        <v>419</v>
      </c>
      <c r="N54" s="23" t="s">
        <v>406</v>
      </c>
      <c r="O54" s="23" t="s">
        <v>420</v>
      </c>
      <c r="P54" s="168"/>
    </row>
    <row r="55" spans="1:16" ht="19.5" customHeight="1" x14ac:dyDescent="0.2">
      <c r="A55" s="292"/>
      <c r="B55" s="298"/>
      <c r="C55" s="296"/>
      <c r="D55" s="81" t="s">
        <v>77</v>
      </c>
      <c r="E55" s="84"/>
      <c r="F55" s="52"/>
      <c r="G55" s="52"/>
      <c r="H55" s="154"/>
      <c r="I55" s="53"/>
      <c r="J55" s="53"/>
      <c r="K55" s="53"/>
      <c r="L55" s="53"/>
      <c r="M55" s="53"/>
      <c r="N55" s="53"/>
      <c r="O55" s="53"/>
      <c r="P55" s="170"/>
    </row>
    <row r="56" spans="1:16" ht="16.5" customHeight="1" x14ac:dyDescent="0.2">
      <c r="A56" s="249"/>
      <c r="B56" s="275" t="s">
        <v>100</v>
      </c>
      <c r="C56" s="276"/>
      <c r="D56" s="81" t="s">
        <v>243</v>
      </c>
      <c r="E56" s="132">
        <f>E54+E52</f>
        <v>1380000</v>
      </c>
      <c r="F56" s="52"/>
      <c r="G56" s="52"/>
      <c r="H56" s="154"/>
      <c r="I56" s="53"/>
      <c r="J56" s="53"/>
      <c r="K56" s="53"/>
      <c r="L56" s="53"/>
      <c r="M56" s="53"/>
      <c r="N56" s="53"/>
      <c r="O56" s="53"/>
      <c r="P56" s="170"/>
    </row>
    <row r="57" spans="1:16" ht="15.75" customHeight="1" x14ac:dyDescent="0.2">
      <c r="A57" s="250"/>
      <c r="B57" s="277"/>
      <c r="C57" s="278"/>
      <c r="D57" s="81" t="s">
        <v>77</v>
      </c>
      <c r="E57" s="84"/>
      <c r="F57" s="52"/>
      <c r="G57" s="52"/>
      <c r="H57" s="154"/>
      <c r="I57" s="53"/>
      <c r="J57" s="53"/>
      <c r="K57" s="53"/>
      <c r="L57" s="53"/>
      <c r="M57" s="53"/>
      <c r="N57" s="53"/>
      <c r="O57" s="53"/>
      <c r="P57" s="170"/>
    </row>
    <row r="58" spans="1:16" ht="23.25" customHeight="1" x14ac:dyDescent="0.2">
      <c r="A58" s="292"/>
      <c r="B58" s="256" t="s">
        <v>101</v>
      </c>
      <c r="C58" s="256"/>
      <c r="D58" s="81" t="s">
        <v>243</v>
      </c>
      <c r="E58" s="121">
        <f>E56+E50</f>
        <v>2547000</v>
      </c>
      <c r="F58" s="52"/>
      <c r="G58" s="52"/>
      <c r="H58" s="154"/>
      <c r="I58" s="53"/>
      <c r="J58" s="53"/>
      <c r="K58" s="53"/>
      <c r="L58" s="53"/>
      <c r="M58" s="53"/>
      <c r="N58" s="53"/>
      <c r="O58" s="53"/>
      <c r="P58" s="170"/>
    </row>
    <row r="59" spans="1:16" ht="16.5" customHeight="1" x14ac:dyDescent="0.2">
      <c r="A59" s="292"/>
      <c r="B59" s="259"/>
      <c r="C59" s="259"/>
      <c r="D59" s="81" t="s">
        <v>77</v>
      </c>
      <c r="E59" s="84"/>
      <c r="F59" s="52"/>
      <c r="G59" s="52"/>
      <c r="H59" s="154"/>
      <c r="I59" s="53"/>
      <c r="J59" s="53"/>
      <c r="K59" s="53"/>
      <c r="L59" s="53"/>
      <c r="M59" s="53"/>
      <c r="N59" s="53"/>
      <c r="O59" s="53"/>
      <c r="P59" s="170"/>
    </row>
    <row r="60" spans="1:16" x14ac:dyDescent="0.2">
      <c r="A60" s="273" t="s">
        <v>102</v>
      </c>
      <c r="B60" s="296"/>
      <c r="C60" s="296"/>
      <c r="D60" s="296"/>
      <c r="E60" s="84"/>
      <c r="F60" s="52"/>
      <c r="G60" s="52"/>
      <c r="H60" s="154"/>
      <c r="I60" s="53"/>
      <c r="J60" s="53"/>
      <c r="K60" s="53"/>
      <c r="L60" s="53"/>
      <c r="M60" s="53"/>
      <c r="N60" s="53"/>
      <c r="O60" s="53"/>
      <c r="P60" s="170"/>
    </row>
    <row r="61" spans="1:16" ht="15" x14ac:dyDescent="0.2">
      <c r="A61" s="273" t="s">
        <v>265</v>
      </c>
      <c r="B61" s="274"/>
      <c r="C61" s="274"/>
      <c r="D61" s="274"/>
      <c r="E61" s="84"/>
      <c r="F61" s="52"/>
      <c r="G61" s="52"/>
      <c r="H61" s="154"/>
      <c r="I61" s="53"/>
      <c r="J61" s="53"/>
      <c r="K61" s="53"/>
      <c r="L61" s="53"/>
      <c r="M61" s="53"/>
      <c r="N61" s="53"/>
      <c r="O61" s="53"/>
      <c r="P61" s="170"/>
    </row>
    <row r="62" spans="1:16" ht="33" customHeight="1" x14ac:dyDescent="0.2">
      <c r="A62" s="249">
        <v>19</v>
      </c>
      <c r="B62" s="286" t="s">
        <v>69</v>
      </c>
      <c r="C62" s="266" t="s">
        <v>103</v>
      </c>
      <c r="D62" s="81" t="s">
        <v>243</v>
      </c>
      <c r="E62" s="84">
        <v>50000</v>
      </c>
      <c r="F62" s="154" t="s">
        <v>84</v>
      </c>
      <c r="G62" s="154" t="s">
        <v>263</v>
      </c>
      <c r="H62" s="154" t="s">
        <v>85</v>
      </c>
      <c r="I62" s="23" t="s">
        <v>85</v>
      </c>
      <c r="J62" s="23" t="s">
        <v>395</v>
      </c>
      <c r="K62" s="23" t="s">
        <v>395</v>
      </c>
      <c r="L62" s="23" t="s">
        <v>396</v>
      </c>
      <c r="M62" s="23" t="s">
        <v>85</v>
      </c>
      <c r="N62" s="23" t="s">
        <v>397</v>
      </c>
      <c r="O62" s="23" t="s">
        <v>398</v>
      </c>
      <c r="P62" s="168"/>
    </row>
    <row r="63" spans="1:16" ht="18" customHeight="1" x14ac:dyDescent="0.2">
      <c r="A63" s="250"/>
      <c r="B63" s="287"/>
      <c r="C63" s="267"/>
      <c r="D63" s="81" t="s">
        <v>77</v>
      </c>
      <c r="E63" s="84"/>
      <c r="F63" s="52"/>
      <c r="G63" s="52"/>
      <c r="H63" s="154"/>
      <c r="I63" s="53"/>
      <c r="J63" s="53"/>
      <c r="K63" s="53"/>
      <c r="L63" s="53"/>
      <c r="M63" s="53"/>
      <c r="N63" s="53"/>
      <c r="O63" s="53"/>
      <c r="P63" s="170"/>
    </row>
    <row r="64" spans="1:16" ht="35.25" customHeight="1" x14ac:dyDescent="0.2">
      <c r="A64" s="249">
        <v>20</v>
      </c>
      <c r="B64" s="286" t="s">
        <v>68</v>
      </c>
      <c r="C64" s="266" t="s">
        <v>104</v>
      </c>
      <c r="D64" s="81" t="s">
        <v>243</v>
      </c>
      <c r="E64" s="84">
        <v>100000</v>
      </c>
      <c r="F64" s="154" t="s">
        <v>84</v>
      </c>
      <c r="G64" s="154" t="s">
        <v>263</v>
      </c>
      <c r="H64" s="154" t="s">
        <v>85</v>
      </c>
      <c r="I64" s="23" t="s">
        <v>85</v>
      </c>
      <c r="J64" s="23" t="s">
        <v>394</v>
      </c>
      <c r="K64" s="23" t="s">
        <v>394</v>
      </c>
      <c r="L64" s="23" t="s">
        <v>266</v>
      </c>
      <c r="M64" s="23" t="s">
        <v>85</v>
      </c>
      <c r="N64" s="23" t="s">
        <v>386</v>
      </c>
      <c r="O64" s="23" t="s">
        <v>387</v>
      </c>
      <c r="P64" s="168"/>
    </row>
    <row r="65" spans="1:16" ht="18" customHeight="1" x14ac:dyDescent="0.2">
      <c r="A65" s="250"/>
      <c r="B65" s="287"/>
      <c r="C65" s="267"/>
      <c r="D65" s="81" t="s">
        <v>77</v>
      </c>
      <c r="E65" s="84"/>
      <c r="F65" s="52"/>
      <c r="G65" s="52"/>
      <c r="H65" s="154"/>
      <c r="I65" s="53"/>
      <c r="J65" s="53"/>
      <c r="K65" s="53"/>
      <c r="L65" s="53"/>
      <c r="M65" s="53"/>
      <c r="N65" s="53"/>
      <c r="O65" s="53"/>
      <c r="P65" s="170"/>
    </row>
    <row r="66" spans="1:16" ht="21" customHeight="1" x14ac:dyDescent="0.2">
      <c r="A66" s="249">
        <v>21</v>
      </c>
      <c r="B66" s="251" t="s">
        <v>63</v>
      </c>
      <c r="C66" s="295" t="s">
        <v>105</v>
      </c>
      <c r="D66" s="81" t="s">
        <v>243</v>
      </c>
      <c r="E66" s="84">
        <v>50000</v>
      </c>
      <c r="F66" s="154" t="s">
        <v>84</v>
      </c>
      <c r="G66" s="52" t="s">
        <v>263</v>
      </c>
      <c r="H66" s="154" t="s">
        <v>85</v>
      </c>
      <c r="I66" s="23" t="s">
        <v>85</v>
      </c>
      <c r="J66" s="23" t="s">
        <v>373</v>
      </c>
      <c r="K66" s="26" t="s">
        <v>373</v>
      </c>
      <c r="L66" s="23" t="s">
        <v>374</v>
      </c>
      <c r="M66" s="23" t="s">
        <v>85</v>
      </c>
      <c r="N66" s="23" t="s">
        <v>373</v>
      </c>
      <c r="O66" s="23" t="s">
        <v>392</v>
      </c>
      <c r="P66" s="168"/>
    </row>
    <row r="67" spans="1:16" ht="19.5" customHeight="1" x14ac:dyDescent="0.2">
      <c r="A67" s="250"/>
      <c r="B67" s="252"/>
      <c r="C67" s="295"/>
      <c r="D67" s="81" t="s">
        <v>77</v>
      </c>
      <c r="E67" s="84"/>
      <c r="F67" s="52"/>
      <c r="G67" s="52"/>
      <c r="H67" s="154"/>
      <c r="I67" s="53"/>
      <c r="J67" s="53"/>
      <c r="K67" s="53"/>
      <c r="L67" s="53"/>
      <c r="M67" s="53"/>
      <c r="N67" s="53"/>
      <c r="O67" s="53"/>
      <c r="P67" s="170"/>
    </row>
    <row r="68" spans="1:16" ht="29.25" customHeight="1" x14ac:dyDescent="0.2">
      <c r="A68" s="249">
        <v>22</v>
      </c>
      <c r="B68" s="251" t="s">
        <v>410</v>
      </c>
      <c r="C68" s="295" t="s">
        <v>106</v>
      </c>
      <c r="D68" s="81" t="s">
        <v>243</v>
      </c>
      <c r="E68" s="84">
        <v>20000</v>
      </c>
      <c r="F68" s="196" t="s">
        <v>84</v>
      </c>
      <c r="G68" s="196" t="s">
        <v>263</v>
      </c>
      <c r="H68" s="196" t="s">
        <v>85</v>
      </c>
      <c r="I68" s="23" t="s">
        <v>85</v>
      </c>
      <c r="J68" s="23" t="s">
        <v>399</v>
      </c>
      <c r="K68" s="23" t="s">
        <v>399</v>
      </c>
      <c r="L68" s="23" t="s">
        <v>400</v>
      </c>
      <c r="M68" s="23" t="s">
        <v>85</v>
      </c>
      <c r="N68" s="23" t="s">
        <v>401</v>
      </c>
      <c r="O68" s="23" t="s">
        <v>402</v>
      </c>
      <c r="P68" s="99"/>
    </row>
    <row r="69" spans="1:16" ht="19.5" customHeight="1" x14ac:dyDescent="0.2">
      <c r="A69" s="250"/>
      <c r="B69" s="252"/>
      <c r="C69" s="295"/>
      <c r="D69" s="81" t="s">
        <v>77</v>
      </c>
      <c r="E69" s="84"/>
      <c r="F69" s="52"/>
      <c r="G69" s="52"/>
      <c r="H69" s="196"/>
      <c r="I69" s="53"/>
      <c r="J69" s="53"/>
      <c r="K69" s="53"/>
      <c r="L69" s="53"/>
      <c r="M69" s="53"/>
      <c r="N69" s="53"/>
      <c r="O69" s="53"/>
      <c r="P69" s="170"/>
    </row>
    <row r="70" spans="1:16" ht="50.25" customHeight="1" x14ac:dyDescent="0.2">
      <c r="A70" s="249">
        <v>23</v>
      </c>
      <c r="B70" s="251" t="s">
        <v>409</v>
      </c>
      <c r="C70" s="266" t="s">
        <v>176</v>
      </c>
      <c r="D70" s="81" t="s">
        <v>243</v>
      </c>
      <c r="E70" s="82">
        <v>15000</v>
      </c>
      <c r="F70" s="196" t="s">
        <v>84</v>
      </c>
      <c r="G70" s="196" t="s">
        <v>263</v>
      </c>
      <c r="H70" s="196" t="s">
        <v>85</v>
      </c>
      <c r="I70" s="23" t="s">
        <v>85</v>
      </c>
      <c r="J70" s="23" t="s">
        <v>296</v>
      </c>
      <c r="K70" s="23" t="s">
        <v>296</v>
      </c>
      <c r="L70" s="23" t="s">
        <v>296</v>
      </c>
      <c r="M70" s="23" t="s">
        <v>85</v>
      </c>
      <c r="N70" s="23" t="s">
        <v>298</v>
      </c>
      <c r="O70" s="23" t="s">
        <v>408</v>
      </c>
      <c r="P70" s="168"/>
    </row>
    <row r="71" spans="1:16" ht="21.75" customHeight="1" x14ac:dyDescent="0.2">
      <c r="A71" s="250"/>
      <c r="B71" s="252"/>
      <c r="C71" s="267"/>
      <c r="D71" s="81" t="s">
        <v>77</v>
      </c>
      <c r="E71" s="82"/>
      <c r="F71" s="52"/>
      <c r="G71" s="52"/>
      <c r="H71" s="196"/>
      <c r="I71" s="72"/>
      <c r="J71" s="72"/>
      <c r="K71" s="23"/>
      <c r="L71" s="72"/>
      <c r="M71" s="72"/>
      <c r="N71" s="72"/>
      <c r="O71" s="72"/>
      <c r="P71" s="168"/>
    </row>
    <row r="72" spans="1:16" ht="34.5" customHeight="1" x14ac:dyDescent="0.2">
      <c r="A72" s="249">
        <v>24</v>
      </c>
      <c r="B72" s="251" t="s">
        <v>411</v>
      </c>
      <c r="C72" s="268" t="s">
        <v>81</v>
      </c>
      <c r="D72" s="81" t="s">
        <v>243</v>
      </c>
      <c r="E72" s="82">
        <v>20000</v>
      </c>
      <c r="F72" s="196" t="s">
        <v>84</v>
      </c>
      <c r="G72" s="196" t="s">
        <v>263</v>
      </c>
      <c r="H72" s="196" t="s">
        <v>85</v>
      </c>
      <c r="I72" s="23" t="s">
        <v>85</v>
      </c>
      <c r="J72" s="23" t="s">
        <v>268</v>
      </c>
      <c r="K72" s="23" t="s">
        <v>268</v>
      </c>
      <c r="L72" s="23" t="s">
        <v>268</v>
      </c>
      <c r="M72" s="23" t="s">
        <v>85</v>
      </c>
      <c r="N72" s="23" t="s">
        <v>270</v>
      </c>
      <c r="O72" s="23" t="s">
        <v>271</v>
      </c>
      <c r="P72" s="168"/>
    </row>
    <row r="73" spans="1:16" ht="24.75" customHeight="1" x14ac:dyDescent="0.2">
      <c r="A73" s="250"/>
      <c r="B73" s="252"/>
      <c r="C73" s="269"/>
      <c r="D73" s="81" t="s">
        <v>77</v>
      </c>
      <c r="E73" s="82"/>
      <c r="F73" s="52"/>
      <c r="G73" s="52"/>
      <c r="H73" s="196"/>
      <c r="I73" s="72"/>
      <c r="J73" s="23"/>
      <c r="K73" s="23"/>
      <c r="L73" s="23"/>
      <c r="M73" s="72"/>
      <c r="N73" s="72"/>
      <c r="O73" s="72"/>
      <c r="P73" s="168"/>
    </row>
    <row r="74" spans="1:16" ht="24.75" customHeight="1" x14ac:dyDescent="0.2">
      <c r="A74" s="249">
        <v>25</v>
      </c>
      <c r="B74" s="251" t="s">
        <v>67</v>
      </c>
      <c r="C74" s="253" t="s">
        <v>82</v>
      </c>
      <c r="D74" s="81" t="s">
        <v>243</v>
      </c>
      <c r="E74" s="82">
        <v>10000</v>
      </c>
      <c r="F74" s="196" t="s">
        <v>84</v>
      </c>
      <c r="G74" s="196" t="s">
        <v>263</v>
      </c>
      <c r="H74" s="196" t="s">
        <v>85</v>
      </c>
      <c r="I74" s="23" t="s">
        <v>85</v>
      </c>
      <c r="J74" s="23" t="s">
        <v>270</v>
      </c>
      <c r="K74" s="23" t="s">
        <v>271</v>
      </c>
      <c r="L74" s="23" t="s">
        <v>373</v>
      </c>
      <c r="M74" s="23" t="s">
        <v>85</v>
      </c>
      <c r="N74" s="23" t="s">
        <v>374</v>
      </c>
      <c r="O74" s="23" t="s">
        <v>389</v>
      </c>
      <c r="P74" s="168"/>
    </row>
    <row r="75" spans="1:16" ht="24.75" customHeight="1" x14ac:dyDescent="0.2">
      <c r="A75" s="250"/>
      <c r="B75" s="252"/>
      <c r="C75" s="254"/>
      <c r="D75" s="81" t="s">
        <v>77</v>
      </c>
      <c r="E75" s="84"/>
      <c r="F75" s="52"/>
      <c r="G75" s="52"/>
      <c r="H75" s="196"/>
      <c r="I75" s="72"/>
      <c r="J75" s="72"/>
      <c r="K75" s="23"/>
      <c r="L75" s="72"/>
      <c r="M75" s="72"/>
      <c r="N75" s="72"/>
      <c r="O75" s="72"/>
      <c r="P75" s="168"/>
    </row>
    <row r="76" spans="1:16" ht="21" customHeight="1" x14ac:dyDescent="0.2">
      <c r="A76" s="284"/>
      <c r="B76" s="281" t="s">
        <v>107</v>
      </c>
      <c r="C76" s="257"/>
      <c r="D76" s="81" t="s">
        <v>243</v>
      </c>
      <c r="E76" s="123">
        <f>E74+E72+E70+E68+E66+E64+E62</f>
        <v>265000</v>
      </c>
      <c r="F76" s="8"/>
      <c r="G76" s="8"/>
      <c r="H76" s="8"/>
      <c r="I76" s="24"/>
      <c r="J76" s="24"/>
      <c r="K76" s="24"/>
      <c r="L76" s="24"/>
      <c r="M76" s="24"/>
      <c r="N76" s="24"/>
      <c r="O76" s="24"/>
      <c r="P76" s="169"/>
    </row>
    <row r="77" spans="1:16" ht="21.75" customHeight="1" x14ac:dyDescent="0.2">
      <c r="A77" s="284"/>
      <c r="B77" s="285"/>
      <c r="C77" s="260"/>
      <c r="D77" s="81" t="s">
        <v>77</v>
      </c>
      <c r="E77" s="44"/>
      <c r="F77" s="8"/>
      <c r="G77" s="8"/>
      <c r="H77" s="8"/>
      <c r="I77" s="24"/>
      <c r="J77" s="24"/>
      <c r="K77" s="24"/>
      <c r="L77" s="24"/>
      <c r="M77" s="24"/>
      <c r="N77" s="24"/>
      <c r="O77" s="24"/>
      <c r="P77" s="169"/>
    </row>
    <row r="78" spans="1:16" ht="24" customHeight="1" x14ac:dyDescent="0.2">
      <c r="A78" s="279"/>
      <c r="B78" s="281" t="s">
        <v>108</v>
      </c>
      <c r="C78" s="257"/>
      <c r="D78" s="81" t="s">
        <v>243</v>
      </c>
      <c r="E78" s="122">
        <f>E76+E58+E13</f>
        <v>2812000</v>
      </c>
      <c r="F78" s="8"/>
      <c r="G78" s="8"/>
      <c r="H78" s="8"/>
      <c r="I78" s="24"/>
      <c r="J78" s="24"/>
      <c r="K78" s="24"/>
      <c r="L78" s="24"/>
      <c r="M78" s="24"/>
      <c r="N78" s="24"/>
      <c r="O78" s="24"/>
      <c r="P78" s="169"/>
    </row>
    <row r="79" spans="1:16" ht="13.5" thickBot="1" x14ac:dyDescent="0.25">
      <c r="A79" s="280"/>
      <c r="B79" s="282"/>
      <c r="C79" s="283"/>
      <c r="D79" s="171" t="s">
        <v>77</v>
      </c>
      <c r="E79" s="92"/>
      <c r="F79" s="93"/>
      <c r="G79" s="93"/>
      <c r="H79" s="93"/>
      <c r="I79" s="94"/>
      <c r="J79" s="94"/>
      <c r="K79" s="94"/>
      <c r="L79" s="94"/>
      <c r="M79" s="94"/>
      <c r="N79" s="94"/>
      <c r="O79" s="94"/>
      <c r="P79" s="172"/>
    </row>
  </sheetData>
  <mergeCells count="99">
    <mergeCell ref="B58:C59"/>
    <mergeCell ref="A60:D60"/>
    <mergeCell ref="A61:D61"/>
    <mergeCell ref="C52:C53"/>
    <mergeCell ref="A52:A53"/>
    <mergeCell ref="A54:A55"/>
    <mergeCell ref="C54:C55"/>
    <mergeCell ref="B52:B53"/>
    <mergeCell ref="B54:B55"/>
    <mergeCell ref="A58:A59"/>
    <mergeCell ref="A68:A69"/>
    <mergeCell ref="B68:B69"/>
    <mergeCell ref="C68:C69"/>
    <mergeCell ref="A62:A63"/>
    <mergeCell ref="B62:B63"/>
    <mergeCell ref="C62:C63"/>
    <mergeCell ref="C66:C67"/>
    <mergeCell ref="B44:B45"/>
    <mergeCell ref="C44:C45"/>
    <mergeCell ref="A48:A49"/>
    <mergeCell ref="B48:B49"/>
    <mergeCell ref="C48:C49"/>
    <mergeCell ref="A46:A47"/>
    <mergeCell ref="B46:B47"/>
    <mergeCell ref="C46:C47"/>
    <mergeCell ref="A44:A45"/>
    <mergeCell ref="A36:A37"/>
    <mergeCell ref="B36:B37"/>
    <mergeCell ref="C36:C37"/>
    <mergeCell ref="A38:A39"/>
    <mergeCell ref="B38:B39"/>
    <mergeCell ref="C38:C39"/>
    <mergeCell ref="A40:A41"/>
    <mergeCell ref="B40:B41"/>
    <mergeCell ref="C40:C41"/>
    <mergeCell ref="A42:A43"/>
    <mergeCell ref="B42:B43"/>
    <mergeCell ref="C42:C43"/>
    <mergeCell ref="A50:C50"/>
    <mergeCell ref="A51:C51"/>
    <mergeCell ref="A56:A57"/>
    <mergeCell ref="B56:C57"/>
    <mergeCell ref="A78:A79"/>
    <mergeCell ref="B78:C79"/>
    <mergeCell ref="A76:A77"/>
    <mergeCell ref="B76:C77"/>
    <mergeCell ref="A74:A75"/>
    <mergeCell ref="B74:B75"/>
    <mergeCell ref="C74:C75"/>
    <mergeCell ref="A64:A65"/>
    <mergeCell ref="B64:B65"/>
    <mergeCell ref="C64:C65"/>
    <mergeCell ref="A66:A67"/>
    <mergeCell ref="B66:B67"/>
    <mergeCell ref="C70:C71"/>
    <mergeCell ref="C72:C73"/>
    <mergeCell ref="A70:A71"/>
    <mergeCell ref="A72:A73"/>
    <mergeCell ref="B70:B71"/>
    <mergeCell ref="B72:B73"/>
    <mergeCell ref="A30:A31"/>
    <mergeCell ref="B28:B29"/>
    <mergeCell ref="C30:C31"/>
    <mergeCell ref="A34:A35"/>
    <mergeCell ref="B34:B35"/>
    <mergeCell ref="C32:C33"/>
    <mergeCell ref="A32:A33"/>
    <mergeCell ref="B32:B33"/>
    <mergeCell ref="C34:C35"/>
    <mergeCell ref="B30:B31"/>
    <mergeCell ref="A24:A25"/>
    <mergeCell ref="B24:B25"/>
    <mergeCell ref="C24:C25"/>
    <mergeCell ref="A28:A29"/>
    <mergeCell ref="B26:B27"/>
    <mergeCell ref="C28:C29"/>
    <mergeCell ref="A26:A27"/>
    <mergeCell ref="C26:C27"/>
    <mergeCell ref="A20:A21"/>
    <mergeCell ref="B20:B21"/>
    <mergeCell ref="C20:C21"/>
    <mergeCell ref="A13:C14"/>
    <mergeCell ref="A22:A23"/>
    <mergeCell ref="B22:B23"/>
    <mergeCell ref="C22:C23"/>
    <mergeCell ref="A16:D16"/>
    <mergeCell ref="A17:D17"/>
    <mergeCell ref="C18:C19"/>
    <mergeCell ref="B18:B19"/>
    <mergeCell ref="A18:A19"/>
    <mergeCell ref="M1:O1"/>
    <mergeCell ref="A7:O7"/>
    <mergeCell ref="A12:D12"/>
    <mergeCell ref="A15:D15"/>
    <mergeCell ref="A5:P5"/>
    <mergeCell ref="A6:P6"/>
    <mergeCell ref="A2:P2"/>
    <mergeCell ref="A4:P4"/>
    <mergeCell ref="A9:O9"/>
  </mergeCells>
  <printOptions horizontalCentered="1"/>
  <pageMargins left="0.11811023622047245" right="0.11811023622047245" top="0.11811023622047245" bottom="0.11811023622047245" header="0.19685039370078741" footer="0.19685039370078741"/>
  <pageSetup paperSize="9" scale="85"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opLeftCell="A22" workbookViewId="0">
      <selection activeCell="G25" sqref="G25"/>
    </sheetView>
  </sheetViews>
  <sheetFormatPr defaultRowHeight="12.75" x14ac:dyDescent="0.2"/>
  <cols>
    <col min="1" max="1" width="5.85546875" customWidth="1"/>
    <col min="2" max="2" width="18" customWidth="1"/>
    <col min="3" max="3" width="27.28515625" customWidth="1"/>
    <col min="4" max="4" width="7.85546875" customWidth="1"/>
    <col min="5" max="5" width="11.140625" style="12" customWidth="1"/>
    <col min="6" max="6" width="7.5703125" customWidth="1"/>
    <col min="7" max="7" width="7.7109375" bestFit="1" customWidth="1"/>
    <col min="8" max="8" width="8.42578125" bestFit="1" customWidth="1"/>
    <col min="9" max="9" width="9.42578125" bestFit="1" customWidth="1"/>
    <col min="10" max="10" width="9.7109375" customWidth="1"/>
    <col min="13" max="13" width="11.28515625" customWidth="1"/>
    <col min="14" max="14" width="7.42578125" customWidth="1"/>
    <col min="15" max="15" width="11.140625" customWidth="1"/>
    <col min="16" max="16" width="10" customWidth="1"/>
  </cols>
  <sheetData>
    <row r="1" spans="1:16" x14ac:dyDescent="0.2">
      <c r="K1" s="77" t="s">
        <v>73</v>
      </c>
      <c r="L1" s="77"/>
      <c r="M1" s="220" t="s">
        <v>75</v>
      </c>
      <c r="N1" s="220"/>
      <c r="O1" s="220"/>
    </row>
    <row r="2" spans="1:16" x14ac:dyDescent="0.2">
      <c r="K2" s="76"/>
      <c r="L2" s="76"/>
      <c r="M2" s="220" t="s">
        <v>74</v>
      </c>
      <c r="N2" s="220"/>
      <c r="O2" s="220"/>
    </row>
    <row r="3" spans="1:16" x14ac:dyDescent="0.2">
      <c r="K3" s="76"/>
      <c r="L3" s="76"/>
      <c r="M3" s="152"/>
      <c r="N3" s="152"/>
      <c r="O3" s="152"/>
    </row>
    <row r="4" spans="1:16" ht="15.75" x14ac:dyDescent="0.25">
      <c r="A4" s="319" t="s">
        <v>71</v>
      </c>
      <c r="B4" s="319"/>
      <c r="C4" s="319"/>
      <c r="D4" s="319"/>
      <c r="E4" s="319"/>
      <c r="F4" s="319"/>
      <c r="G4" s="319"/>
      <c r="H4" s="319"/>
      <c r="I4" s="319"/>
      <c r="J4" s="319"/>
      <c r="K4" s="319"/>
      <c r="L4" s="319"/>
      <c r="M4" s="319"/>
      <c r="N4" s="319"/>
      <c r="O4" s="319"/>
      <c r="P4" s="319"/>
    </row>
    <row r="5" spans="1:16" ht="15.75" x14ac:dyDescent="0.25">
      <c r="A5" s="320" t="s">
        <v>231</v>
      </c>
      <c r="B5" s="320"/>
      <c r="C5" s="320"/>
      <c r="D5" s="320"/>
      <c r="E5" s="320"/>
      <c r="F5" s="320"/>
      <c r="G5" s="320"/>
      <c r="H5" s="320"/>
      <c r="I5" s="320"/>
      <c r="J5" s="320"/>
      <c r="K5" s="320"/>
      <c r="L5" s="320"/>
      <c r="M5" s="320"/>
      <c r="N5" s="320"/>
      <c r="O5" s="320"/>
      <c r="P5" s="320"/>
    </row>
    <row r="6" spans="1:16" ht="15.75" x14ac:dyDescent="0.25">
      <c r="A6" s="319" t="s">
        <v>242</v>
      </c>
      <c r="B6" s="319"/>
      <c r="C6" s="319"/>
      <c r="D6" s="319"/>
      <c r="E6" s="319"/>
      <c r="F6" s="319"/>
      <c r="G6" s="319"/>
      <c r="H6" s="319"/>
      <c r="I6" s="319"/>
      <c r="J6" s="319"/>
      <c r="K6" s="319"/>
      <c r="L6" s="319"/>
      <c r="M6" s="319"/>
      <c r="N6" s="319"/>
      <c r="O6" s="319"/>
      <c r="P6" s="319"/>
    </row>
    <row r="7" spans="1:16" ht="15.75" x14ac:dyDescent="0.25">
      <c r="A7" s="321" t="s">
        <v>260</v>
      </c>
      <c r="B7" s="321"/>
      <c r="C7" s="321"/>
      <c r="D7" s="321"/>
      <c r="E7" s="321"/>
      <c r="F7" s="321"/>
      <c r="G7" s="321"/>
      <c r="H7" s="321"/>
      <c r="I7" s="321"/>
      <c r="J7" s="321"/>
      <c r="K7" s="321"/>
      <c r="L7" s="321"/>
      <c r="M7" s="321"/>
      <c r="N7" s="321"/>
      <c r="O7" s="321"/>
      <c r="P7" s="321"/>
    </row>
    <row r="8" spans="1:16" x14ac:dyDescent="0.2">
      <c r="A8" s="247" t="s">
        <v>261</v>
      </c>
      <c r="B8" s="247"/>
      <c r="C8" s="247"/>
      <c r="D8" s="247"/>
      <c r="E8" s="247"/>
      <c r="F8" s="247"/>
      <c r="G8" s="247"/>
      <c r="H8" s="247"/>
      <c r="I8" s="247"/>
      <c r="J8" s="247"/>
      <c r="K8" s="247"/>
      <c r="L8" s="247"/>
      <c r="M8" s="247"/>
      <c r="N8" s="247"/>
      <c r="O8" s="247"/>
      <c r="P8" s="247"/>
    </row>
    <row r="9" spans="1:16" ht="13.5" thickBot="1" x14ac:dyDescent="0.25">
      <c r="A9" s="150"/>
      <c r="B9" s="151"/>
      <c r="C9" s="151"/>
      <c r="D9" s="151"/>
      <c r="E9" s="151"/>
      <c r="F9" s="151"/>
      <c r="G9" s="151"/>
      <c r="H9" s="151"/>
      <c r="I9" s="151"/>
      <c r="J9" s="151"/>
      <c r="K9" s="151"/>
      <c r="L9" s="151"/>
      <c r="M9" s="151"/>
      <c r="N9" s="151"/>
      <c r="O9" s="151"/>
    </row>
    <row r="10" spans="1:16" s="4" customFormat="1" ht="79.5" customHeight="1" x14ac:dyDescent="0.2">
      <c r="A10" s="96" t="s">
        <v>245</v>
      </c>
      <c r="B10" s="60" t="s">
        <v>246</v>
      </c>
      <c r="C10" s="60" t="s">
        <v>72</v>
      </c>
      <c r="D10" s="60" t="s">
        <v>247</v>
      </c>
      <c r="E10" s="165" t="s">
        <v>248</v>
      </c>
      <c r="F10" s="60" t="s">
        <v>249</v>
      </c>
      <c r="G10" s="60" t="s">
        <v>250</v>
      </c>
      <c r="H10" s="60" t="s">
        <v>251</v>
      </c>
      <c r="I10" s="60" t="s">
        <v>252</v>
      </c>
      <c r="J10" s="60" t="s">
        <v>253</v>
      </c>
      <c r="K10" s="60" t="s">
        <v>254</v>
      </c>
      <c r="L10" s="60" t="s">
        <v>255</v>
      </c>
      <c r="M10" s="60" t="s">
        <v>256</v>
      </c>
      <c r="N10" s="60" t="s">
        <v>257</v>
      </c>
      <c r="O10" s="60" t="s">
        <v>258</v>
      </c>
      <c r="P10" s="97" t="s">
        <v>259</v>
      </c>
    </row>
    <row r="11" spans="1:16" s="4" customFormat="1" ht="24.75" customHeight="1" x14ac:dyDescent="0.2">
      <c r="A11" s="322" t="s">
        <v>109</v>
      </c>
      <c r="B11" s="323"/>
      <c r="C11" s="323"/>
      <c r="D11" s="47"/>
      <c r="E11" s="14"/>
      <c r="F11" s="80"/>
      <c r="G11" s="80"/>
      <c r="H11" s="80"/>
      <c r="I11" s="80"/>
      <c r="J11" s="80"/>
      <c r="K11" s="80"/>
      <c r="L11" s="80"/>
      <c r="M11" s="80"/>
      <c r="N11" s="80"/>
      <c r="O11" s="80"/>
      <c r="P11" s="98"/>
    </row>
    <row r="12" spans="1:16" ht="22.5" customHeight="1" x14ac:dyDescent="0.2">
      <c r="A12" s="324" t="s">
        <v>110</v>
      </c>
      <c r="B12" s="325"/>
      <c r="C12" s="325"/>
      <c r="D12" s="326"/>
      <c r="E12" s="15"/>
      <c r="F12" s="7"/>
      <c r="G12" s="7"/>
      <c r="H12" s="7"/>
      <c r="I12" s="7"/>
      <c r="J12" s="7"/>
      <c r="K12" s="7"/>
      <c r="L12" s="7"/>
      <c r="M12" s="7"/>
      <c r="N12" s="7"/>
      <c r="O12" s="7"/>
      <c r="P12" s="99"/>
    </row>
    <row r="13" spans="1:16" ht="35.25" customHeight="1" x14ac:dyDescent="0.2">
      <c r="A13" s="312">
        <v>1</v>
      </c>
      <c r="B13" s="315" t="s">
        <v>38</v>
      </c>
      <c r="C13" s="299" t="s">
        <v>379</v>
      </c>
      <c r="D13" s="69" t="s">
        <v>240</v>
      </c>
      <c r="E13" s="56">
        <v>305000</v>
      </c>
      <c r="F13" s="155" t="s">
        <v>113</v>
      </c>
      <c r="G13" s="125" t="s">
        <v>238</v>
      </c>
      <c r="H13" s="48" t="s">
        <v>271</v>
      </c>
      <c r="I13" s="48" t="s">
        <v>271</v>
      </c>
      <c r="J13" s="48" t="s">
        <v>373</v>
      </c>
      <c r="K13" s="48" t="s">
        <v>373</v>
      </c>
      <c r="L13" s="48" t="s">
        <v>374</v>
      </c>
      <c r="M13" s="48" t="s">
        <v>374</v>
      </c>
      <c r="N13" s="48" t="s">
        <v>375</v>
      </c>
      <c r="O13" s="59" t="s">
        <v>376</v>
      </c>
      <c r="P13" s="99"/>
    </row>
    <row r="14" spans="1:16" ht="18" customHeight="1" x14ac:dyDescent="0.2">
      <c r="A14" s="312"/>
      <c r="B14" s="316"/>
      <c r="C14" s="300"/>
      <c r="D14" s="69" t="s">
        <v>112</v>
      </c>
      <c r="E14" s="118"/>
      <c r="F14" s="134"/>
      <c r="G14" s="134"/>
      <c r="H14" s="156"/>
      <c r="I14" s="156"/>
      <c r="J14" s="156"/>
      <c r="K14" s="156"/>
      <c r="L14" s="156"/>
      <c r="M14" s="156"/>
      <c r="N14" s="156"/>
      <c r="O14" s="156"/>
      <c r="P14" s="99"/>
    </row>
    <row r="15" spans="1:16" ht="35.25" customHeight="1" x14ac:dyDescent="0.2">
      <c r="A15" s="312">
        <v>2</v>
      </c>
      <c r="B15" s="315" t="s">
        <v>39</v>
      </c>
      <c r="C15" s="299" t="s">
        <v>380</v>
      </c>
      <c r="D15" s="69" t="s">
        <v>240</v>
      </c>
      <c r="E15" s="118">
        <v>305000</v>
      </c>
      <c r="F15" s="155" t="s">
        <v>113</v>
      </c>
      <c r="G15" s="125" t="s">
        <v>238</v>
      </c>
      <c r="H15" s="48" t="s">
        <v>271</v>
      </c>
      <c r="I15" s="48" t="s">
        <v>271</v>
      </c>
      <c r="J15" s="48" t="s">
        <v>373</v>
      </c>
      <c r="K15" s="48" t="s">
        <v>373</v>
      </c>
      <c r="L15" s="48" t="s">
        <v>374</v>
      </c>
      <c r="M15" s="48" t="s">
        <v>374</v>
      </c>
      <c r="N15" s="48" t="s">
        <v>375</v>
      </c>
      <c r="O15" s="59" t="s">
        <v>376</v>
      </c>
      <c r="P15" s="99"/>
    </row>
    <row r="16" spans="1:16" ht="29.25" customHeight="1" x14ac:dyDescent="0.2">
      <c r="A16" s="312"/>
      <c r="B16" s="316"/>
      <c r="C16" s="300"/>
      <c r="D16" s="69" t="s">
        <v>112</v>
      </c>
      <c r="E16" s="118"/>
      <c r="F16" s="134"/>
      <c r="G16" s="134"/>
      <c r="H16" s="156"/>
      <c r="I16" s="156"/>
      <c r="J16" s="156"/>
      <c r="K16" s="156"/>
      <c r="L16" s="156"/>
      <c r="M16" s="156"/>
      <c r="N16" s="156"/>
      <c r="O16" s="156"/>
      <c r="P16" s="99"/>
    </row>
    <row r="17" spans="1:16" ht="48.75" customHeight="1" x14ac:dyDescent="0.2">
      <c r="A17" s="313">
        <v>3</v>
      </c>
      <c r="B17" s="315" t="s">
        <v>40</v>
      </c>
      <c r="C17" s="299" t="s">
        <v>407</v>
      </c>
      <c r="D17" s="69" t="s">
        <v>240</v>
      </c>
      <c r="E17" s="166">
        <v>305000</v>
      </c>
      <c r="F17" s="69" t="s">
        <v>113</v>
      </c>
      <c r="G17" s="155" t="s">
        <v>239</v>
      </c>
      <c r="H17" s="48" t="s">
        <v>85</v>
      </c>
      <c r="I17" s="48" t="s">
        <v>85</v>
      </c>
      <c r="J17" s="48" t="s">
        <v>373</v>
      </c>
      <c r="K17" s="48" t="s">
        <v>373</v>
      </c>
      <c r="L17" s="48" t="s">
        <v>374</v>
      </c>
      <c r="M17" s="48" t="s">
        <v>85</v>
      </c>
      <c r="N17" s="48" t="s">
        <v>375</v>
      </c>
      <c r="O17" s="59" t="s">
        <v>376</v>
      </c>
      <c r="P17" s="99"/>
    </row>
    <row r="18" spans="1:16" ht="24" customHeight="1" x14ac:dyDescent="0.2">
      <c r="A18" s="314"/>
      <c r="B18" s="316"/>
      <c r="C18" s="300"/>
      <c r="D18" s="69" t="s">
        <v>112</v>
      </c>
      <c r="E18" s="118"/>
      <c r="F18" s="134"/>
      <c r="G18" s="134"/>
      <c r="H18" s="156"/>
      <c r="I18" s="156"/>
      <c r="J18" s="156"/>
      <c r="K18" s="156"/>
      <c r="L18" s="156"/>
      <c r="M18" s="156"/>
      <c r="N18" s="156"/>
      <c r="O18" s="156"/>
      <c r="P18" s="99"/>
    </row>
    <row r="19" spans="1:16" ht="48.75" customHeight="1" x14ac:dyDescent="0.2">
      <c r="A19" s="313">
        <v>4</v>
      </c>
      <c r="B19" s="315" t="s">
        <v>41</v>
      </c>
      <c r="C19" s="299" t="s">
        <v>381</v>
      </c>
      <c r="D19" s="69" t="s">
        <v>240</v>
      </c>
      <c r="E19" s="118">
        <v>305000</v>
      </c>
      <c r="F19" s="69" t="s">
        <v>113</v>
      </c>
      <c r="G19" s="155" t="s">
        <v>239</v>
      </c>
      <c r="H19" s="48" t="s">
        <v>85</v>
      </c>
      <c r="I19" s="48" t="s">
        <v>85</v>
      </c>
      <c r="J19" s="48" t="s">
        <v>373</v>
      </c>
      <c r="K19" s="48" t="s">
        <v>374</v>
      </c>
      <c r="L19" s="48" t="s">
        <v>375</v>
      </c>
      <c r="M19" s="48" t="s">
        <v>85</v>
      </c>
      <c r="N19" s="48" t="s">
        <v>375</v>
      </c>
      <c r="O19" s="59" t="s">
        <v>376</v>
      </c>
      <c r="P19" s="99"/>
    </row>
    <row r="20" spans="1:16" ht="18" customHeight="1" x14ac:dyDescent="0.2">
      <c r="A20" s="314"/>
      <c r="B20" s="316"/>
      <c r="C20" s="300"/>
      <c r="D20" s="69" t="s">
        <v>112</v>
      </c>
      <c r="E20" s="118"/>
      <c r="F20" s="134"/>
      <c r="G20" s="134"/>
      <c r="H20" s="156"/>
      <c r="I20" s="156"/>
      <c r="J20" s="156"/>
      <c r="K20" s="156"/>
      <c r="L20" s="156"/>
      <c r="M20" s="156"/>
      <c r="N20" s="156"/>
      <c r="O20" s="156"/>
      <c r="P20" s="99"/>
    </row>
    <row r="21" spans="1:16" ht="48.75" customHeight="1" x14ac:dyDescent="0.2">
      <c r="A21" s="313">
        <v>5</v>
      </c>
      <c r="B21" s="315" t="s">
        <v>42</v>
      </c>
      <c r="C21" s="299" t="s">
        <v>382</v>
      </c>
      <c r="D21" s="69" t="s">
        <v>240</v>
      </c>
      <c r="E21" s="118">
        <v>305000</v>
      </c>
      <c r="F21" s="69" t="s">
        <v>113</v>
      </c>
      <c r="G21" s="155" t="s">
        <v>239</v>
      </c>
      <c r="H21" s="48" t="s">
        <v>85</v>
      </c>
      <c r="I21" s="48" t="s">
        <v>85</v>
      </c>
      <c r="J21" s="48" t="s">
        <v>373</v>
      </c>
      <c r="K21" s="48" t="s">
        <v>374</v>
      </c>
      <c r="L21" s="48" t="s">
        <v>375</v>
      </c>
      <c r="M21" s="48" t="s">
        <v>85</v>
      </c>
      <c r="N21" s="48" t="s">
        <v>375</v>
      </c>
      <c r="O21" s="59" t="s">
        <v>376</v>
      </c>
      <c r="P21" s="99"/>
    </row>
    <row r="22" spans="1:16" ht="20.25" customHeight="1" x14ac:dyDescent="0.2">
      <c r="A22" s="314"/>
      <c r="B22" s="316"/>
      <c r="C22" s="300"/>
      <c r="D22" s="69" t="s">
        <v>112</v>
      </c>
      <c r="E22" s="118"/>
      <c r="F22" s="134"/>
      <c r="G22" s="134"/>
      <c r="H22" s="156"/>
      <c r="I22" s="156"/>
      <c r="J22" s="156"/>
      <c r="K22" s="156"/>
      <c r="L22" s="156"/>
      <c r="M22" s="156"/>
      <c r="N22" s="156"/>
      <c r="O22" s="156"/>
      <c r="P22" s="99"/>
    </row>
    <row r="23" spans="1:16" ht="26.25" customHeight="1" x14ac:dyDescent="0.2">
      <c r="A23" s="313">
        <v>6</v>
      </c>
      <c r="B23" s="315" t="s">
        <v>43</v>
      </c>
      <c r="C23" s="299" t="s">
        <v>383</v>
      </c>
      <c r="D23" s="69" t="s">
        <v>240</v>
      </c>
      <c r="E23" s="118">
        <v>305000</v>
      </c>
      <c r="F23" s="69" t="s">
        <v>113</v>
      </c>
      <c r="G23" s="155" t="s">
        <v>239</v>
      </c>
      <c r="H23" s="48" t="s">
        <v>85</v>
      </c>
      <c r="I23" s="48" t="s">
        <v>85</v>
      </c>
      <c r="J23" s="48" t="s">
        <v>373</v>
      </c>
      <c r="K23" s="48" t="s">
        <v>374</v>
      </c>
      <c r="L23" s="48" t="s">
        <v>375</v>
      </c>
      <c r="M23" s="48" t="s">
        <v>85</v>
      </c>
      <c r="N23" s="48" t="s">
        <v>375</v>
      </c>
      <c r="O23" s="59" t="s">
        <v>376</v>
      </c>
      <c r="P23" s="99"/>
    </row>
    <row r="24" spans="1:16" ht="22.5" customHeight="1" x14ac:dyDescent="0.2">
      <c r="A24" s="314"/>
      <c r="B24" s="316"/>
      <c r="C24" s="300"/>
      <c r="D24" s="69" t="s">
        <v>112</v>
      </c>
      <c r="E24" s="118"/>
      <c r="F24" s="134"/>
      <c r="G24" s="134"/>
      <c r="H24" s="156"/>
      <c r="I24" s="156"/>
      <c r="J24" s="156"/>
      <c r="K24" s="156"/>
      <c r="L24" s="156"/>
      <c r="M24" s="156"/>
      <c r="N24" s="156"/>
      <c r="O24" s="156"/>
      <c r="P24" s="99"/>
    </row>
    <row r="25" spans="1:16" ht="32.25" customHeight="1" x14ac:dyDescent="0.2">
      <c r="A25" s="317">
        <v>7</v>
      </c>
      <c r="B25" s="251" t="s">
        <v>46</v>
      </c>
      <c r="C25" s="301" t="s">
        <v>114</v>
      </c>
      <c r="D25" s="69" t="s">
        <v>240</v>
      </c>
      <c r="E25" s="128">
        <v>80000</v>
      </c>
      <c r="F25" s="127" t="s">
        <v>47</v>
      </c>
      <c r="G25" s="127" t="s">
        <v>239</v>
      </c>
      <c r="H25" s="127" t="s">
        <v>85</v>
      </c>
      <c r="I25" s="127" t="s">
        <v>85</v>
      </c>
      <c r="J25" s="153" t="s">
        <v>377</v>
      </c>
      <c r="K25" s="153" t="s">
        <v>377</v>
      </c>
      <c r="L25" s="153" t="s">
        <v>378</v>
      </c>
      <c r="M25" s="127" t="s">
        <v>85</v>
      </c>
      <c r="N25" s="153" t="s">
        <v>378</v>
      </c>
      <c r="O25" s="211" t="s">
        <v>375</v>
      </c>
      <c r="P25" s="129"/>
    </row>
    <row r="26" spans="1:16" ht="25.5" customHeight="1" x14ac:dyDescent="0.2">
      <c r="A26" s="318"/>
      <c r="B26" s="252"/>
      <c r="C26" s="302"/>
      <c r="D26" s="69" t="s">
        <v>112</v>
      </c>
      <c r="E26" s="128"/>
      <c r="F26" s="157"/>
      <c r="G26" s="157"/>
      <c r="H26" s="157"/>
      <c r="I26" s="157"/>
      <c r="J26" s="157"/>
      <c r="K26" s="157"/>
      <c r="L26" s="157"/>
      <c r="M26" s="157"/>
      <c r="N26" s="157"/>
      <c r="O26" s="157"/>
      <c r="P26" s="129"/>
    </row>
    <row r="27" spans="1:16" ht="27" customHeight="1" x14ac:dyDescent="0.2">
      <c r="A27" s="306" t="s">
        <v>115</v>
      </c>
      <c r="B27" s="307"/>
      <c r="C27" s="308"/>
      <c r="D27" s="69" t="s">
        <v>240</v>
      </c>
      <c r="E27" s="158">
        <f>E23+E21+E19+E17+E15+E13+E25</f>
        <v>1910000</v>
      </c>
      <c r="F27" s="159"/>
      <c r="G27" s="159"/>
      <c r="H27" s="160"/>
      <c r="I27" s="160"/>
      <c r="J27" s="160"/>
      <c r="K27" s="160"/>
      <c r="L27" s="160"/>
      <c r="M27" s="160"/>
      <c r="N27" s="160"/>
      <c r="O27" s="160"/>
      <c r="P27" s="99"/>
    </row>
    <row r="28" spans="1:16" ht="25.5" customHeight="1" x14ac:dyDescent="0.2">
      <c r="A28" s="309"/>
      <c r="B28" s="310"/>
      <c r="C28" s="311"/>
      <c r="D28" s="69" t="s">
        <v>112</v>
      </c>
      <c r="E28" s="161"/>
      <c r="F28" s="159"/>
      <c r="G28" s="159"/>
      <c r="H28" s="160"/>
      <c r="I28" s="160"/>
      <c r="J28" s="160"/>
      <c r="K28" s="160"/>
      <c r="L28" s="160"/>
      <c r="M28" s="160"/>
      <c r="N28" s="160"/>
      <c r="O28" s="160"/>
      <c r="P28" s="99"/>
    </row>
    <row r="29" spans="1:16" ht="27" customHeight="1" thickBot="1" x14ac:dyDescent="0.25">
      <c r="A29" s="304" t="s">
        <v>116</v>
      </c>
      <c r="B29" s="305"/>
      <c r="C29" s="305"/>
      <c r="D29" s="100" t="s">
        <v>244</v>
      </c>
      <c r="E29" s="162">
        <f>E27</f>
        <v>1910000</v>
      </c>
      <c r="F29" s="163"/>
      <c r="G29" s="163"/>
      <c r="H29" s="164"/>
      <c r="I29" s="164"/>
      <c r="J29" s="164"/>
      <c r="K29" s="164"/>
      <c r="L29" s="164"/>
      <c r="M29" s="164"/>
      <c r="N29" s="164"/>
      <c r="O29" s="164"/>
      <c r="P29" s="101"/>
    </row>
    <row r="30" spans="1:16" s="9" customFormat="1" ht="26.25" customHeight="1" x14ac:dyDescent="0.2"/>
    <row r="31" spans="1:16" s="9" customFormat="1" ht="25.5" customHeight="1" x14ac:dyDescent="0.2">
      <c r="A31" s="303" t="s">
        <v>384</v>
      </c>
      <c r="B31" s="303"/>
      <c r="C31" s="303"/>
      <c r="D31" s="303"/>
      <c r="E31" s="303"/>
      <c r="F31" s="303"/>
      <c r="G31" s="303"/>
      <c r="H31" s="303"/>
      <c r="I31" s="303"/>
      <c r="J31" s="303"/>
      <c r="K31" s="303"/>
      <c r="L31" s="303"/>
      <c r="M31" s="303"/>
      <c r="N31" s="303"/>
      <c r="O31" s="303"/>
    </row>
    <row r="32" spans="1:16" s="9" customFormat="1" ht="25.5" customHeight="1" x14ac:dyDescent="0.2"/>
    <row r="33" spans="5:15" s="9" customFormat="1" ht="25.5" customHeight="1" x14ac:dyDescent="0.2"/>
    <row r="34" spans="5:15" s="9" customFormat="1" ht="25.5" customHeight="1" x14ac:dyDescent="0.2"/>
    <row r="35" spans="5:15" s="9" customFormat="1" ht="25.5" customHeight="1" x14ac:dyDescent="0.2"/>
    <row r="36" spans="5:15" ht="36.75" customHeight="1" x14ac:dyDescent="0.2">
      <c r="E36"/>
    </row>
    <row r="37" spans="5:15" ht="25.5" customHeight="1" x14ac:dyDescent="0.2">
      <c r="E37"/>
    </row>
    <row r="38" spans="5:15" s="9" customFormat="1" ht="33.75" customHeight="1" x14ac:dyDescent="0.2"/>
    <row r="39" spans="5:15" s="9" customFormat="1" ht="21" customHeight="1" x14ac:dyDescent="0.2"/>
    <row r="40" spans="5:15" ht="29.25" customHeight="1" x14ac:dyDescent="0.2">
      <c r="E40" s="13"/>
      <c r="F40" s="6"/>
      <c r="G40" s="6"/>
      <c r="H40" s="6"/>
      <c r="I40" s="6"/>
      <c r="J40" s="6"/>
      <c r="K40" s="6"/>
      <c r="L40" s="6"/>
      <c r="M40" s="6"/>
      <c r="N40" s="6"/>
      <c r="O40" s="6"/>
    </row>
    <row r="41" spans="5:15" ht="27" customHeight="1" x14ac:dyDescent="0.2"/>
    <row r="42" spans="5:15" ht="27" customHeight="1" x14ac:dyDescent="0.2"/>
    <row r="43" spans="5:15" ht="27" customHeight="1" x14ac:dyDescent="0.2"/>
    <row r="44" spans="5:15" ht="39" customHeight="1" x14ac:dyDescent="0.2"/>
    <row r="45" spans="5:15" ht="17.25" customHeight="1" x14ac:dyDescent="0.2"/>
    <row r="46" spans="5:15" ht="36" customHeight="1" x14ac:dyDescent="0.2"/>
    <row r="47" spans="5:15" ht="21" customHeight="1" x14ac:dyDescent="0.2"/>
    <row r="48" spans="5:15" ht="12" customHeight="1" x14ac:dyDescent="0.2"/>
    <row r="49" spans="1:15" ht="21" customHeight="1" x14ac:dyDescent="0.2"/>
    <row r="50" spans="1:15" ht="14.25" customHeight="1" x14ac:dyDescent="0.2"/>
    <row r="51" spans="1:15" ht="21.75" customHeight="1" x14ac:dyDescent="0.2"/>
    <row r="52" spans="1:15" ht="11.25" customHeight="1" x14ac:dyDescent="0.2"/>
    <row r="53" spans="1:15" ht="18" customHeight="1" x14ac:dyDescent="0.2"/>
    <row r="54" spans="1:15" ht="26.25" customHeight="1" x14ac:dyDescent="0.2"/>
    <row r="55" spans="1:15" ht="17.25" customHeight="1" x14ac:dyDescent="0.2"/>
    <row r="56" spans="1:15" ht="17.25" customHeight="1" x14ac:dyDescent="0.2"/>
    <row r="57" spans="1:15" ht="17.25" customHeight="1" x14ac:dyDescent="0.2"/>
    <row r="58" spans="1:15" ht="65.25" customHeight="1" x14ac:dyDescent="0.2"/>
    <row r="59" spans="1:15" s="9" customFormat="1" ht="17.25" customHeight="1" x14ac:dyDescent="0.2">
      <c r="A59"/>
      <c r="B59"/>
      <c r="C59"/>
      <c r="D59"/>
      <c r="E59" s="12"/>
      <c r="F59"/>
      <c r="G59"/>
      <c r="H59"/>
      <c r="I59"/>
      <c r="J59"/>
      <c r="K59"/>
      <c r="L59"/>
      <c r="M59"/>
      <c r="N59"/>
      <c r="O59"/>
    </row>
    <row r="60" spans="1:15" s="9" customFormat="1" ht="21.75" customHeight="1" x14ac:dyDescent="0.2">
      <c r="A60"/>
      <c r="B60"/>
      <c r="C60"/>
      <c r="D60"/>
      <c r="E60" s="12"/>
      <c r="F60"/>
      <c r="G60"/>
      <c r="H60"/>
      <c r="I60"/>
      <c r="J60"/>
      <c r="K60"/>
      <c r="L60"/>
      <c r="M60"/>
      <c r="N60"/>
      <c r="O60"/>
    </row>
    <row r="61" spans="1:15" ht="17.25" customHeight="1" x14ac:dyDescent="0.2"/>
    <row r="62" spans="1:15" ht="17.25" customHeight="1" x14ac:dyDescent="0.2"/>
    <row r="63" spans="1:15" ht="17.25" customHeight="1" x14ac:dyDescent="0.2"/>
    <row r="66" ht="40.5" customHeight="1" x14ac:dyDescent="0.2"/>
    <row r="67" ht="22.5" customHeight="1" x14ac:dyDescent="0.2"/>
    <row r="68" ht="17.25" customHeight="1" x14ac:dyDescent="0.2"/>
    <row r="69" ht="26.25" customHeight="1" x14ac:dyDescent="0.2"/>
    <row r="71" ht="17.25" customHeight="1" x14ac:dyDescent="0.2"/>
    <row r="72" ht="18" customHeight="1" x14ac:dyDescent="0.2"/>
    <row r="73" ht="17.25" customHeight="1" x14ac:dyDescent="0.2"/>
    <row r="74" ht="17.25" customHeight="1" x14ac:dyDescent="0.2"/>
  </sheetData>
  <mergeCells count="33">
    <mergeCell ref="M1:O1"/>
    <mergeCell ref="M2:O2"/>
    <mergeCell ref="B17:B18"/>
    <mergeCell ref="A4:P4"/>
    <mergeCell ref="A5:P5"/>
    <mergeCell ref="A6:P6"/>
    <mergeCell ref="A7:P7"/>
    <mergeCell ref="A8:P8"/>
    <mergeCell ref="A11:C11"/>
    <mergeCell ref="A12:D12"/>
    <mergeCell ref="A13:A14"/>
    <mergeCell ref="B13:B14"/>
    <mergeCell ref="A31:O31"/>
    <mergeCell ref="A29:C29"/>
    <mergeCell ref="A27:C28"/>
    <mergeCell ref="A15:A16"/>
    <mergeCell ref="A19:A20"/>
    <mergeCell ref="A23:A24"/>
    <mergeCell ref="B23:B24"/>
    <mergeCell ref="C23:C24"/>
    <mergeCell ref="B19:B20"/>
    <mergeCell ref="C19:C20"/>
    <mergeCell ref="A21:A22"/>
    <mergeCell ref="A25:A26"/>
    <mergeCell ref="B15:B16"/>
    <mergeCell ref="A17:A18"/>
    <mergeCell ref="B21:B22"/>
    <mergeCell ref="C21:C22"/>
    <mergeCell ref="B25:B26"/>
    <mergeCell ref="C13:C14"/>
    <mergeCell ref="C17:C18"/>
    <mergeCell ref="C15:C16"/>
    <mergeCell ref="C25:C26"/>
  </mergeCells>
  <phoneticPr fontId="3" type="noConversion"/>
  <printOptions horizontalCentered="1"/>
  <pageMargins left="0.11811023622047245" right="0.11811023622047245" top="0.11811023622047245" bottom="0.11811023622047245" header="0.19685039370078741" footer="0.19685039370078741"/>
  <pageSetup paperSize="9" scale="85"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N193"/>
  <sheetViews>
    <sheetView showRuler="0" showWhiteSpace="0" topLeftCell="A133" zoomScale="87" zoomScaleNormal="87" zoomScaleSheetLayoutView="100" zoomScalePageLayoutView="75" workbookViewId="0">
      <selection activeCell="N130" sqref="N130"/>
    </sheetView>
  </sheetViews>
  <sheetFormatPr defaultRowHeight="12.75" x14ac:dyDescent="0.2"/>
  <cols>
    <col min="1" max="1" width="3.42578125" customWidth="1"/>
    <col min="2" max="2" width="12.140625" customWidth="1"/>
    <col min="3" max="3" width="23" style="17" customWidth="1"/>
    <col min="4" max="4" width="7.28515625" customWidth="1"/>
    <col min="5" max="5" width="11.28515625" style="12" customWidth="1"/>
    <col min="6" max="6" width="7.140625" style="12" customWidth="1"/>
    <col min="7" max="7" width="6.85546875" style="12" customWidth="1"/>
    <col min="8" max="8" width="6.85546875" customWidth="1"/>
    <col min="9" max="9" width="6.7109375" customWidth="1"/>
    <col min="10" max="10" width="8.42578125" customWidth="1"/>
    <col min="11" max="11" width="11.42578125" customWidth="1"/>
    <col min="12" max="12" width="6.85546875" customWidth="1"/>
    <col min="13" max="13" width="5.28515625" customWidth="1"/>
    <col min="14" max="14" width="6.140625" customWidth="1"/>
    <col min="15" max="15" width="5.7109375" customWidth="1"/>
    <col min="16" max="16" width="6.28515625" customWidth="1"/>
    <col min="17" max="17" width="10.28515625" customWidth="1"/>
    <col min="18" max="18" width="8" customWidth="1"/>
    <col min="19" max="19" width="11.140625" customWidth="1"/>
    <col min="20" max="20" width="12.140625" customWidth="1"/>
    <col min="21" max="21" width="8.140625" customWidth="1"/>
    <col min="22" max="22" width="10.28515625" customWidth="1"/>
    <col min="23" max="23" width="10.85546875" customWidth="1"/>
  </cols>
  <sheetData>
    <row r="4" spans="1:22" ht="15.75" x14ac:dyDescent="0.25">
      <c r="A4" s="320" t="s">
        <v>71</v>
      </c>
      <c r="B4" s="320"/>
      <c r="C4" s="320"/>
      <c r="D4" s="320"/>
      <c r="E4" s="320"/>
      <c r="F4" s="320"/>
      <c r="G4" s="320"/>
      <c r="H4" s="320"/>
      <c r="I4" s="320"/>
      <c r="J4" s="320"/>
      <c r="K4" s="320"/>
      <c r="L4" s="320"/>
      <c r="M4" s="320"/>
      <c r="N4" s="320"/>
      <c r="O4" s="320"/>
      <c r="P4" s="320"/>
      <c r="Q4" s="320"/>
      <c r="R4" s="320"/>
      <c r="S4" s="320"/>
      <c r="T4" s="320"/>
      <c r="U4" s="320"/>
    </row>
    <row r="5" spans="1:22" ht="15.75" x14ac:dyDescent="0.25">
      <c r="A5" s="320" t="s">
        <v>231</v>
      </c>
      <c r="B5" s="320"/>
      <c r="C5" s="320"/>
      <c r="D5" s="320"/>
      <c r="E5" s="320"/>
      <c r="F5" s="320"/>
      <c r="G5" s="320"/>
      <c r="H5" s="320"/>
      <c r="I5" s="320"/>
      <c r="J5" s="320"/>
      <c r="K5" s="320"/>
      <c r="L5" s="320"/>
      <c r="M5" s="320"/>
      <c r="N5" s="320"/>
      <c r="O5" s="320"/>
      <c r="P5" s="320"/>
      <c r="Q5" s="320"/>
      <c r="R5" s="320"/>
      <c r="S5" s="320"/>
      <c r="T5" s="320"/>
      <c r="U5" s="320"/>
    </row>
    <row r="6" spans="1:22" ht="15.75" x14ac:dyDescent="0.25">
      <c r="A6" s="320" t="s">
        <v>273</v>
      </c>
      <c r="B6" s="320"/>
      <c r="C6" s="320"/>
      <c r="D6" s="320"/>
      <c r="E6" s="320"/>
      <c r="F6" s="320"/>
      <c r="G6" s="320"/>
      <c r="H6" s="320"/>
      <c r="I6" s="320"/>
      <c r="J6" s="320"/>
      <c r="K6" s="320"/>
      <c r="L6" s="320"/>
      <c r="M6" s="320"/>
      <c r="N6" s="320"/>
      <c r="O6" s="320"/>
      <c r="P6" s="320"/>
      <c r="Q6" s="320"/>
      <c r="R6" s="320"/>
      <c r="S6" s="320"/>
      <c r="T6" s="320"/>
      <c r="U6" s="320"/>
    </row>
    <row r="7" spans="1:22" ht="15" x14ac:dyDescent="0.2">
      <c r="A7" s="176"/>
      <c r="B7" s="176"/>
      <c r="C7" s="177"/>
      <c r="D7" s="176"/>
      <c r="E7" s="178"/>
      <c r="F7" s="176"/>
      <c r="G7" s="176"/>
      <c r="H7" s="176"/>
      <c r="I7" s="176"/>
      <c r="J7" s="176"/>
      <c r="K7" s="176"/>
      <c r="L7" s="176"/>
      <c r="M7" s="176"/>
      <c r="N7" s="176"/>
      <c r="O7" s="176"/>
      <c r="P7" s="176"/>
      <c r="Q7" s="176"/>
      <c r="R7" s="176"/>
      <c r="S7" s="176"/>
      <c r="T7" s="176"/>
      <c r="U7" s="176"/>
    </row>
    <row r="8" spans="1:22" ht="15.75" x14ac:dyDescent="0.25">
      <c r="A8" s="319" t="s">
        <v>232</v>
      </c>
      <c r="B8" s="319"/>
      <c r="C8" s="319"/>
      <c r="D8" s="319"/>
      <c r="E8" s="319"/>
      <c r="F8" s="319"/>
      <c r="G8" s="319"/>
      <c r="H8" s="319"/>
      <c r="I8" s="319"/>
      <c r="J8" s="319"/>
      <c r="K8" s="319"/>
      <c r="L8" s="319"/>
      <c r="M8" s="319"/>
      <c r="N8" s="319"/>
      <c r="O8" s="319"/>
      <c r="P8" s="319"/>
      <c r="Q8" s="319"/>
      <c r="R8" s="319"/>
      <c r="S8" s="319"/>
      <c r="T8" s="319"/>
      <c r="U8" s="319"/>
    </row>
    <row r="9" spans="1:22" x14ac:dyDescent="0.2">
      <c r="A9" s="342" t="s">
        <v>274</v>
      </c>
      <c r="B9" s="342"/>
      <c r="C9" s="342"/>
      <c r="D9" s="342"/>
      <c r="E9" s="342"/>
      <c r="F9" s="342"/>
      <c r="G9" s="342"/>
      <c r="H9" s="342"/>
      <c r="I9" s="342"/>
      <c r="J9" s="342"/>
      <c r="K9" s="342"/>
      <c r="L9" s="342"/>
      <c r="M9" s="342"/>
      <c r="N9" s="342"/>
      <c r="O9" s="342"/>
      <c r="P9" s="342"/>
      <c r="Q9" s="342"/>
      <c r="R9" s="342"/>
      <c r="S9" s="342"/>
      <c r="T9" s="342"/>
      <c r="U9" s="342"/>
    </row>
    <row r="10" spans="1:22" x14ac:dyDescent="0.2">
      <c r="A10" s="2"/>
      <c r="B10" s="5"/>
      <c r="C10" s="16"/>
      <c r="D10" s="5"/>
      <c r="E10" s="10"/>
      <c r="F10" s="5"/>
      <c r="G10" s="5"/>
      <c r="H10" s="5"/>
      <c r="I10" s="5"/>
      <c r="J10" s="5"/>
      <c r="K10" s="5"/>
      <c r="L10" s="5"/>
      <c r="M10" s="5"/>
      <c r="N10" s="5"/>
      <c r="O10" s="5"/>
      <c r="P10" s="5"/>
      <c r="Q10" s="5"/>
      <c r="R10" s="3"/>
      <c r="S10" s="3"/>
      <c r="T10" s="3"/>
    </row>
    <row r="11" spans="1:22" ht="13.5" thickBot="1" x14ac:dyDescent="0.25">
      <c r="A11" s="2"/>
      <c r="B11" s="5"/>
      <c r="C11" s="16"/>
      <c r="D11" s="5"/>
      <c r="E11" s="10"/>
      <c r="F11" s="10"/>
      <c r="G11" s="10"/>
      <c r="H11" s="5"/>
      <c r="I11" s="5"/>
      <c r="J11" s="5"/>
      <c r="K11" s="5"/>
      <c r="L11" s="5"/>
      <c r="M11" s="5"/>
      <c r="N11" s="5"/>
      <c r="O11" s="5"/>
      <c r="P11" s="5"/>
      <c r="Q11" s="5"/>
      <c r="R11" s="5"/>
      <c r="S11" s="5"/>
      <c r="T11" s="3"/>
      <c r="U11" s="3"/>
      <c r="V11" s="3"/>
    </row>
    <row r="12" spans="1:22" s="1" customFormat="1" ht="73.5" x14ac:dyDescent="0.2">
      <c r="A12" s="206" t="s">
        <v>216</v>
      </c>
      <c r="B12" s="207" t="s">
        <v>246</v>
      </c>
      <c r="C12" s="207" t="s">
        <v>72</v>
      </c>
      <c r="D12" s="207" t="s">
        <v>247</v>
      </c>
      <c r="E12" s="208" t="s">
        <v>248</v>
      </c>
      <c r="F12" s="207" t="s">
        <v>275</v>
      </c>
      <c r="G12" s="207" t="s">
        <v>276</v>
      </c>
      <c r="H12" s="207" t="s">
        <v>277</v>
      </c>
      <c r="I12" s="207" t="s">
        <v>278</v>
      </c>
      <c r="J12" s="207" t="s">
        <v>279</v>
      </c>
      <c r="K12" s="207" t="s">
        <v>280</v>
      </c>
      <c r="L12" s="207" t="s">
        <v>281</v>
      </c>
      <c r="M12" s="207" t="s">
        <v>282</v>
      </c>
      <c r="N12" s="207" t="s">
        <v>283</v>
      </c>
      <c r="O12" s="207" t="s">
        <v>284</v>
      </c>
      <c r="P12" s="207" t="s">
        <v>285</v>
      </c>
      <c r="Q12" s="207" t="s">
        <v>286</v>
      </c>
      <c r="R12" s="207" t="s">
        <v>287</v>
      </c>
      <c r="S12" s="207" t="s">
        <v>257</v>
      </c>
      <c r="T12" s="207" t="s">
        <v>258</v>
      </c>
      <c r="U12" s="97" t="s">
        <v>288</v>
      </c>
    </row>
    <row r="13" spans="1:22" s="1" customFormat="1" ht="15" x14ac:dyDescent="0.2">
      <c r="A13" s="239" t="s">
        <v>117</v>
      </c>
      <c r="B13" s="240"/>
      <c r="C13" s="240"/>
      <c r="D13" s="241"/>
      <c r="E13" s="11"/>
      <c r="F13" s="58"/>
      <c r="G13" s="58"/>
      <c r="H13" s="58"/>
      <c r="I13" s="58"/>
      <c r="J13" s="58"/>
      <c r="K13" s="58"/>
      <c r="L13" s="58"/>
      <c r="M13" s="58"/>
      <c r="N13" s="58"/>
      <c r="O13" s="58"/>
      <c r="P13" s="58"/>
      <c r="Q13" s="58"/>
      <c r="R13" s="58"/>
      <c r="S13" s="58"/>
      <c r="T13" s="58"/>
      <c r="U13" s="86"/>
    </row>
    <row r="14" spans="1:22" s="1" customFormat="1" x14ac:dyDescent="0.2">
      <c r="A14" s="339" t="s">
        <v>118</v>
      </c>
      <c r="B14" s="340"/>
      <c r="C14" s="340"/>
      <c r="D14" s="341"/>
      <c r="E14" s="11"/>
      <c r="F14" s="58"/>
      <c r="G14" s="58"/>
      <c r="H14" s="58"/>
      <c r="I14" s="58"/>
      <c r="J14" s="58"/>
      <c r="K14" s="58"/>
      <c r="L14" s="58"/>
      <c r="M14" s="58"/>
      <c r="N14" s="58"/>
      <c r="O14" s="58"/>
      <c r="P14" s="58"/>
      <c r="Q14" s="58"/>
      <c r="R14" s="58"/>
      <c r="S14" s="58"/>
      <c r="T14" s="58"/>
      <c r="U14" s="86"/>
    </row>
    <row r="15" spans="1:22" s="1" customFormat="1" ht="20.25" customHeight="1" x14ac:dyDescent="0.2">
      <c r="A15" s="339" t="s">
        <v>119</v>
      </c>
      <c r="B15" s="340"/>
      <c r="C15" s="340"/>
      <c r="D15" s="341"/>
      <c r="E15" s="11"/>
      <c r="F15" s="58"/>
      <c r="G15" s="58"/>
      <c r="H15" s="58"/>
      <c r="I15" s="58"/>
      <c r="J15" s="58"/>
      <c r="K15" s="58"/>
      <c r="L15" s="58"/>
      <c r="M15" s="58"/>
      <c r="N15" s="58"/>
      <c r="O15" s="58"/>
      <c r="P15" s="58"/>
      <c r="Q15" s="58"/>
      <c r="R15" s="58"/>
      <c r="S15" s="58"/>
      <c r="T15" s="58"/>
      <c r="U15" s="86"/>
    </row>
    <row r="16" spans="1:22" s="18" customFormat="1" ht="34.5" customHeight="1" x14ac:dyDescent="0.2">
      <c r="A16" s="249">
        <v>1</v>
      </c>
      <c r="B16" s="343" t="s">
        <v>327</v>
      </c>
      <c r="C16" s="337" t="s">
        <v>129</v>
      </c>
      <c r="D16" s="81" t="s">
        <v>243</v>
      </c>
      <c r="E16" s="82">
        <v>60000</v>
      </c>
      <c r="F16" s="190" t="s">
        <v>289</v>
      </c>
      <c r="G16" s="190" t="s">
        <v>178</v>
      </c>
      <c r="H16" s="57" t="s">
        <v>323</v>
      </c>
      <c r="I16" s="23" t="s">
        <v>378</v>
      </c>
      <c r="J16" s="72" t="s">
        <v>123</v>
      </c>
      <c r="K16" s="26" t="s">
        <v>121</v>
      </c>
      <c r="L16" s="72" t="s">
        <v>123</v>
      </c>
      <c r="M16" s="72" t="s">
        <v>123</v>
      </c>
      <c r="N16" s="23" t="s">
        <v>268</v>
      </c>
      <c r="O16" s="72" t="s">
        <v>268</v>
      </c>
      <c r="P16" s="72" t="s">
        <v>123</v>
      </c>
      <c r="Q16" s="23" t="s">
        <v>390</v>
      </c>
      <c r="R16" s="72" t="s">
        <v>404</v>
      </c>
      <c r="S16" s="68" t="s">
        <v>124</v>
      </c>
      <c r="T16" s="68" t="s">
        <v>348</v>
      </c>
      <c r="U16" s="87"/>
    </row>
    <row r="17" spans="1:21" s="18" customFormat="1" ht="21.75" customHeight="1" x14ac:dyDescent="0.2">
      <c r="A17" s="250"/>
      <c r="B17" s="343"/>
      <c r="C17" s="338"/>
      <c r="D17" s="81" t="s">
        <v>77</v>
      </c>
      <c r="E17" s="82"/>
      <c r="F17" s="52"/>
      <c r="G17" s="52"/>
      <c r="H17" s="190"/>
      <c r="I17" s="72"/>
      <c r="J17" s="72"/>
      <c r="K17" s="23"/>
      <c r="L17" s="72"/>
      <c r="M17" s="72"/>
      <c r="N17" s="72"/>
      <c r="O17" s="72"/>
      <c r="P17" s="72"/>
      <c r="Q17" s="74"/>
      <c r="R17" s="74"/>
      <c r="S17" s="74"/>
      <c r="T17" s="75"/>
      <c r="U17" s="87"/>
    </row>
    <row r="18" spans="1:21" s="18" customFormat="1" ht="34.5" customHeight="1" x14ac:dyDescent="0.2">
      <c r="A18" s="249">
        <v>2</v>
      </c>
      <c r="B18" s="343" t="s">
        <v>328</v>
      </c>
      <c r="C18" s="337" t="s">
        <v>130</v>
      </c>
      <c r="D18" s="81" t="s">
        <v>243</v>
      </c>
      <c r="E18" s="82">
        <v>36000</v>
      </c>
      <c r="F18" s="190" t="s">
        <v>289</v>
      </c>
      <c r="G18" s="190" t="s">
        <v>178</v>
      </c>
      <c r="H18" s="196" t="s">
        <v>239</v>
      </c>
      <c r="I18" s="23">
        <v>41883</v>
      </c>
      <c r="J18" s="72" t="s">
        <v>123</v>
      </c>
      <c r="K18" s="26" t="s">
        <v>122</v>
      </c>
      <c r="L18" s="72" t="s">
        <v>123</v>
      </c>
      <c r="M18" s="72" t="s">
        <v>123</v>
      </c>
      <c r="N18" s="23" t="s">
        <v>297</v>
      </c>
      <c r="O18" s="72" t="s">
        <v>123</v>
      </c>
      <c r="P18" s="72" t="s">
        <v>123</v>
      </c>
      <c r="Q18" s="23" t="s">
        <v>298</v>
      </c>
      <c r="R18" s="72" t="s">
        <v>123</v>
      </c>
      <c r="S18" s="68" t="s">
        <v>125</v>
      </c>
      <c r="T18" s="68" t="s">
        <v>348</v>
      </c>
      <c r="U18" s="87"/>
    </row>
    <row r="19" spans="1:21" s="18" customFormat="1" ht="19.5" customHeight="1" x14ac:dyDescent="0.2">
      <c r="A19" s="250"/>
      <c r="B19" s="343"/>
      <c r="C19" s="338"/>
      <c r="D19" s="81" t="s">
        <v>77</v>
      </c>
      <c r="E19" s="82"/>
      <c r="F19" s="52"/>
      <c r="G19" s="52"/>
      <c r="H19" s="190"/>
      <c r="I19" s="72"/>
      <c r="J19" s="72"/>
      <c r="K19" s="23"/>
      <c r="L19" s="72"/>
      <c r="M19" s="72"/>
      <c r="N19" s="72"/>
      <c r="O19" s="72"/>
      <c r="P19" s="72"/>
      <c r="Q19" s="74"/>
      <c r="R19" s="74"/>
      <c r="S19" s="74"/>
      <c r="T19" s="68"/>
      <c r="U19" s="87"/>
    </row>
    <row r="20" spans="1:21" s="18" customFormat="1" ht="32.25" customHeight="1" x14ac:dyDescent="0.2">
      <c r="A20" s="249">
        <v>3</v>
      </c>
      <c r="B20" s="343" t="s">
        <v>329</v>
      </c>
      <c r="C20" s="337" t="s">
        <v>131</v>
      </c>
      <c r="D20" s="81" t="s">
        <v>243</v>
      </c>
      <c r="E20" s="82">
        <v>48000</v>
      </c>
      <c r="F20" s="190" t="s">
        <v>289</v>
      </c>
      <c r="G20" s="190" t="s">
        <v>178</v>
      </c>
      <c r="H20" s="196" t="s">
        <v>239</v>
      </c>
      <c r="I20" s="23" t="s">
        <v>378</v>
      </c>
      <c r="J20" s="72" t="s">
        <v>123</v>
      </c>
      <c r="K20" s="26" t="s">
        <v>121</v>
      </c>
      <c r="L20" s="72" t="s">
        <v>123</v>
      </c>
      <c r="M20" s="72" t="s">
        <v>123</v>
      </c>
      <c r="N20" s="23" t="s">
        <v>268</v>
      </c>
      <c r="O20" s="72" t="s">
        <v>123</v>
      </c>
      <c r="P20" s="72" t="s">
        <v>123</v>
      </c>
      <c r="Q20" s="23" t="s">
        <v>390</v>
      </c>
      <c r="R20" s="72" t="s">
        <v>123</v>
      </c>
      <c r="S20" s="68" t="s">
        <v>124</v>
      </c>
      <c r="T20" s="68" t="s">
        <v>348</v>
      </c>
      <c r="U20" s="87"/>
    </row>
    <row r="21" spans="1:21" s="18" customFormat="1" ht="21.75" customHeight="1" x14ac:dyDescent="0.2">
      <c r="A21" s="250"/>
      <c r="B21" s="343"/>
      <c r="C21" s="338"/>
      <c r="D21" s="81" t="s">
        <v>77</v>
      </c>
      <c r="E21" s="82"/>
      <c r="F21" s="52"/>
      <c r="G21" s="52"/>
      <c r="H21" s="190"/>
      <c r="I21" s="72"/>
      <c r="J21" s="72"/>
      <c r="K21" s="23"/>
      <c r="L21" s="72"/>
      <c r="M21" s="72"/>
      <c r="N21" s="72"/>
      <c r="O21" s="72"/>
      <c r="P21" s="72"/>
      <c r="Q21" s="74"/>
      <c r="R21" s="74"/>
      <c r="S21" s="68"/>
      <c r="T21" s="68"/>
      <c r="U21" s="87"/>
    </row>
    <row r="22" spans="1:21" s="18" customFormat="1" ht="28.5" customHeight="1" x14ac:dyDescent="0.2">
      <c r="A22" s="249">
        <v>4</v>
      </c>
      <c r="B22" s="343" t="s">
        <v>330</v>
      </c>
      <c r="C22" s="337" t="s">
        <v>132</v>
      </c>
      <c r="D22" s="81" t="s">
        <v>243</v>
      </c>
      <c r="E22" s="82">
        <v>48000</v>
      </c>
      <c r="F22" s="190" t="s">
        <v>289</v>
      </c>
      <c r="G22" s="190" t="s">
        <v>178</v>
      </c>
      <c r="H22" s="196" t="s">
        <v>239</v>
      </c>
      <c r="I22" s="23" t="s">
        <v>378</v>
      </c>
      <c r="J22" s="72" t="s">
        <v>123</v>
      </c>
      <c r="K22" s="26" t="s">
        <v>121</v>
      </c>
      <c r="L22" s="72" t="s">
        <v>123</v>
      </c>
      <c r="M22" s="72" t="s">
        <v>123</v>
      </c>
      <c r="N22" s="23" t="s">
        <v>268</v>
      </c>
      <c r="O22" s="72" t="s">
        <v>123</v>
      </c>
      <c r="P22" s="72" t="s">
        <v>123</v>
      </c>
      <c r="Q22" s="23" t="s">
        <v>390</v>
      </c>
      <c r="R22" s="72" t="s">
        <v>123</v>
      </c>
      <c r="S22" s="68" t="s">
        <v>124</v>
      </c>
      <c r="T22" s="68" t="s">
        <v>348</v>
      </c>
      <c r="U22" s="87"/>
    </row>
    <row r="23" spans="1:21" s="18" customFormat="1" ht="21.75" customHeight="1" x14ac:dyDescent="0.2">
      <c r="A23" s="250"/>
      <c r="B23" s="343"/>
      <c r="C23" s="338"/>
      <c r="D23" s="81" t="s">
        <v>77</v>
      </c>
      <c r="E23" s="82"/>
      <c r="F23" s="52"/>
      <c r="G23" s="52"/>
      <c r="H23" s="190"/>
      <c r="I23" s="72"/>
      <c r="J23" s="72"/>
      <c r="K23" s="23"/>
      <c r="L23" s="72"/>
      <c r="M23" s="72"/>
      <c r="N23" s="72"/>
      <c r="O23" s="72"/>
      <c r="P23" s="72"/>
      <c r="Q23" s="74"/>
      <c r="R23" s="74"/>
      <c r="S23" s="68"/>
      <c r="T23" s="68"/>
      <c r="U23" s="87"/>
    </row>
    <row r="24" spans="1:21" s="18" customFormat="1" ht="31.5" customHeight="1" x14ac:dyDescent="0.2">
      <c r="A24" s="249">
        <v>5</v>
      </c>
      <c r="B24" s="343" t="s">
        <v>179</v>
      </c>
      <c r="C24" s="337" t="s">
        <v>133</v>
      </c>
      <c r="D24" s="81" t="s">
        <v>243</v>
      </c>
      <c r="E24" s="82">
        <v>48000</v>
      </c>
      <c r="F24" s="190" t="s">
        <v>289</v>
      </c>
      <c r="G24" s="190" t="s">
        <v>178</v>
      </c>
      <c r="H24" s="196" t="s">
        <v>239</v>
      </c>
      <c r="I24" s="23" t="s">
        <v>378</v>
      </c>
      <c r="J24" s="72" t="s">
        <v>123</v>
      </c>
      <c r="K24" s="26" t="s">
        <v>121</v>
      </c>
      <c r="L24" s="72" t="s">
        <v>123</v>
      </c>
      <c r="M24" s="72" t="s">
        <v>123</v>
      </c>
      <c r="N24" s="23" t="s">
        <v>268</v>
      </c>
      <c r="O24" s="72" t="s">
        <v>123</v>
      </c>
      <c r="P24" s="72" t="s">
        <v>123</v>
      </c>
      <c r="Q24" s="23" t="s">
        <v>390</v>
      </c>
      <c r="R24" s="72" t="s">
        <v>123</v>
      </c>
      <c r="S24" s="68" t="s">
        <v>124</v>
      </c>
      <c r="T24" s="68" t="s">
        <v>348</v>
      </c>
      <c r="U24" s="87"/>
    </row>
    <row r="25" spans="1:21" s="18" customFormat="1" ht="15" customHeight="1" x14ac:dyDescent="0.2">
      <c r="A25" s="250"/>
      <c r="B25" s="343"/>
      <c r="C25" s="338"/>
      <c r="D25" s="81" t="s">
        <v>77</v>
      </c>
      <c r="E25" s="82"/>
      <c r="F25" s="47"/>
      <c r="G25" s="47"/>
      <c r="H25" s="57"/>
      <c r="I25" s="73"/>
      <c r="J25" s="73"/>
      <c r="K25" s="57"/>
      <c r="L25" s="73"/>
      <c r="M25" s="73"/>
      <c r="N25" s="88"/>
      <c r="O25" s="72"/>
      <c r="P25" s="72"/>
      <c r="Q25" s="74"/>
      <c r="R25" s="74"/>
      <c r="S25" s="68"/>
      <c r="T25" s="68"/>
      <c r="U25" s="87"/>
    </row>
    <row r="26" spans="1:21" s="18" customFormat="1" ht="29.25" customHeight="1" x14ac:dyDescent="0.2">
      <c r="A26" s="249">
        <v>6</v>
      </c>
      <c r="B26" s="343" t="s">
        <v>331</v>
      </c>
      <c r="C26" s="376" t="s">
        <v>134</v>
      </c>
      <c r="D26" s="81" t="s">
        <v>243</v>
      </c>
      <c r="E26" s="82">
        <v>48000</v>
      </c>
      <c r="F26" s="190" t="s">
        <v>289</v>
      </c>
      <c r="G26" s="190" t="s">
        <v>178</v>
      </c>
      <c r="H26" s="196" t="s">
        <v>239</v>
      </c>
      <c r="I26" s="23" t="s">
        <v>378</v>
      </c>
      <c r="J26" s="72" t="s">
        <v>123</v>
      </c>
      <c r="K26" s="26" t="s">
        <v>121</v>
      </c>
      <c r="L26" s="72" t="s">
        <v>123</v>
      </c>
      <c r="M26" s="72" t="s">
        <v>123</v>
      </c>
      <c r="N26" s="23" t="s">
        <v>268</v>
      </c>
      <c r="O26" s="72" t="s">
        <v>123</v>
      </c>
      <c r="P26" s="72" t="s">
        <v>123</v>
      </c>
      <c r="Q26" s="23" t="s">
        <v>390</v>
      </c>
      <c r="R26" s="72" t="s">
        <v>123</v>
      </c>
      <c r="S26" s="68" t="s">
        <v>124</v>
      </c>
      <c r="T26" s="68" t="s">
        <v>348</v>
      </c>
      <c r="U26" s="87"/>
    </row>
    <row r="27" spans="1:21" s="18" customFormat="1" ht="25.5" customHeight="1" x14ac:dyDescent="0.2">
      <c r="A27" s="250"/>
      <c r="B27" s="343"/>
      <c r="C27" s="376"/>
      <c r="D27" s="81" t="s">
        <v>77</v>
      </c>
      <c r="E27" s="84"/>
      <c r="F27" s="52"/>
      <c r="G27" s="52"/>
      <c r="H27" s="190"/>
      <c r="I27" s="53"/>
      <c r="J27" s="53"/>
      <c r="K27" s="53"/>
      <c r="L27" s="53"/>
      <c r="M27" s="53"/>
      <c r="N27" s="53"/>
      <c r="O27" s="53"/>
      <c r="P27" s="53"/>
      <c r="Q27" s="53"/>
      <c r="R27" s="53"/>
      <c r="S27" s="68"/>
      <c r="T27" s="53"/>
      <c r="U27" s="87"/>
    </row>
    <row r="28" spans="1:21" s="18" customFormat="1" ht="25.5" customHeight="1" x14ac:dyDescent="0.2">
      <c r="A28" s="292">
        <v>7</v>
      </c>
      <c r="B28" s="343" t="s">
        <v>332</v>
      </c>
      <c r="C28" s="364" t="s">
        <v>135</v>
      </c>
      <c r="D28" s="81" t="s">
        <v>243</v>
      </c>
      <c r="E28" s="82">
        <v>24000</v>
      </c>
      <c r="F28" s="190" t="s">
        <v>289</v>
      </c>
      <c r="G28" s="190" t="s">
        <v>178</v>
      </c>
      <c r="H28" s="196" t="s">
        <v>239</v>
      </c>
      <c r="I28" s="23" t="s">
        <v>378</v>
      </c>
      <c r="J28" s="72" t="s">
        <v>123</v>
      </c>
      <c r="K28" s="26" t="s">
        <v>121</v>
      </c>
      <c r="L28" s="72" t="s">
        <v>123</v>
      </c>
      <c r="M28" s="72" t="s">
        <v>123</v>
      </c>
      <c r="N28" s="23" t="s">
        <v>268</v>
      </c>
      <c r="O28" s="72" t="s">
        <v>123</v>
      </c>
      <c r="P28" s="72" t="s">
        <v>123</v>
      </c>
      <c r="Q28" s="23" t="s">
        <v>390</v>
      </c>
      <c r="R28" s="72" t="s">
        <v>123</v>
      </c>
      <c r="S28" s="68" t="s">
        <v>124</v>
      </c>
      <c r="T28" s="68" t="s">
        <v>348</v>
      </c>
      <c r="U28" s="87"/>
    </row>
    <row r="29" spans="1:21" s="18" customFormat="1" ht="23.25" customHeight="1" x14ac:dyDescent="0.2">
      <c r="A29" s="292"/>
      <c r="B29" s="343"/>
      <c r="C29" s="364"/>
      <c r="D29" s="81" t="s">
        <v>77</v>
      </c>
      <c r="E29" s="84"/>
      <c r="F29" s="52"/>
      <c r="G29" s="52"/>
      <c r="H29" s="190"/>
      <c r="I29" s="53"/>
      <c r="J29" s="53"/>
      <c r="K29" s="53"/>
      <c r="L29" s="53"/>
      <c r="M29" s="53"/>
      <c r="N29" s="53"/>
      <c r="O29" s="53"/>
      <c r="P29" s="53"/>
      <c r="Q29" s="53"/>
      <c r="R29" s="53"/>
      <c r="S29" s="68"/>
      <c r="T29" s="53"/>
      <c r="U29" s="87"/>
    </row>
    <row r="30" spans="1:21" s="18" customFormat="1" ht="36.75" customHeight="1" x14ac:dyDescent="0.2">
      <c r="A30" s="292">
        <v>8</v>
      </c>
      <c r="B30" s="343" t="s">
        <v>333</v>
      </c>
      <c r="C30" s="365" t="s">
        <v>136</v>
      </c>
      <c r="D30" s="81" t="s">
        <v>243</v>
      </c>
      <c r="E30" s="82">
        <v>48000</v>
      </c>
      <c r="F30" s="190" t="s">
        <v>289</v>
      </c>
      <c r="G30" s="190" t="s">
        <v>178</v>
      </c>
      <c r="H30" s="196" t="s">
        <v>239</v>
      </c>
      <c r="I30" s="23" t="s">
        <v>378</v>
      </c>
      <c r="J30" s="72" t="s">
        <v>123</v>
      </c>
      <c r="K30" s="26" t="s">
        <v>121</v>
      </c>
      <c r="L30" s="72" t="s">
        <v>123</v>
      </c>
      <c r="M30" s="72" t="s">
        <v>123</v>
      </c>
      <c r="N30" s="23" t="s">
        <v>268</v>
      </c>
      <c r="O30" s="72" t="s">
        <v>123</v>
      </c>
      <c r="P30" s="72" t="s">
        <v>123</v>
      </c>
      <c r="Q30" s="23" t="s">
        <v>390</v>
      </c>
      <c r="R30" s="72" t="s">
        <v>123</v>
      </c>
      <c r="S30" s="68" t="s">
        <v>124</v>
      </c>
      <c r="T30" s="68" t="s">
        <v>348</v>
      </c>
      <c r="U30" s="87"/>
    </row>
    <row r="31" spans="1:21" s="18" customFormat="1" ht="52.5" customHeight="1" x14ac:dyDescent="0.2">
      <c r="A31" s="292"/>
      <c r="B31" s="343"/>
      <c r="C31" s="366"/>
      <c r="D31" s="81" t="s">
        <v>77</v>
      </c>
      <c r="E31" s="84"/>
      <c r="F31" s="52"/>
      <c r="G31" s="52"/>
      <c r="H31" s="190"/>
      <c r="I31" s="53"/>
      <c r="J31" s="53"/>
      <c r="K31" s="53"/>
      <c r="L31" s="53"/>
      <c r="M31" s="53"/>
      <c r="N31" s="53"/>
      <c r="O31" s="53"/>
      <c r="P31" s="53"/>
      <c r="Q31" s="53"/>
      <c r="R31" s="53"/>
      <c r="S31" s="68"/>
      <c r="T31" s="53"/>
      <c r="U31" s="87"/>
    </row>
    <row r="32" spans="1:21" s="18" customFormat="1" ht="24" customHeight="1" x14ac:dyDescent="0.2">
      <c r="A32" s="344" t="s">
        <v>137</v>
      </c>
      <c r="B32" s="345"/>
      <c r="C32" s="345"/>
      <c r="D32" s="346"/>
      <c r="E32" s="83"/>
      <c r="F32" s="190"/>
      <c r="G32" s="190"/>
      <c r="H32" s="190"/>
      <c r="I32" s="72"/>
      <c r="J32" s="72"/>
      <c r="K32" s="26"/>
      <c r="L32" s="72"/>
      <c r="M32" s="72"/>
      <c r="N32" s="72"/>
      <c r="O32" s="72"/>
      <c r="P32" s="72"/>
      <c r="Q32" s="74"/>
      <c r="R32" s="72"/>
      <c r="S32" s="68"/>
      <c r="T32" s="68"/>
      <c r="U32" s="87"/>
    </row>
    <row r="33" spans="1:21" s="18" customFormat="1" ht="37.5" customHeight="1" x14ac:dyDescent="0.2">
      <c r="A33" s="249">
        <v>9</v>
      </c>
      <c r="B33" s="357" t="s">
        <v>334</v>
      </c>
      <c r="C33" s="347" t="s">
        <v>138</v>
      </c>
      <c r="D33" s="81" t="s">
        <v>243</v>
      </c>
      <c r="E33" s="82">
        <v>48000</v>
      </c>
      <c r="F33" s="190" t="s">
        <v>289</v>
      </c>
      <c r="G33" s="190" t="s">
        <v>178</v>
      </c>
      <c r="H33" s="196" t="s">
        <v>239</v>
      </c>
      <c r="I33" s="23" t="s">
        <v>378</v>
      </c>
      <c r="J33" s="72" t="s">
        <v>123</v>
      </c>
      <c r="K33" s="26" t="s">
        <v>121</v>
      </c>
      <c r="L33" s="72" t="s">
        <v>123</v>
      </c>
      <c r="M33" s="72" t="s">
        <v>123</v>
      </c>
      <c r="N33" s="23" t="s">
        <v>268</v>
      </c>
      <c r="O33" s="72" t="s">
        <v>123</v>
      </c>
      <c r="P33" s="72" t="s">
        <v>123</v>
      </c>
      <c r="Q33" s="23" t="s">
        <v>390</v>
      </c>
      <c r="R33" s="72" t="s">
        <v>123</v>
      </c>
      <c r="S33" s="68" t="s">
        <v>124</v>
      </c>
      <c r="T33" s="68" t="s">
        <v>348</v>
      </c>
      <c r="U33" s="87"/>
    </row>
    <row r="34" spans="1:21" s="18" customFormat="1" ht="24" customHeight="1" x14ac:dyDescent="0.2">
      <c r="A34" s="250"/>
      <c r="B34" s="358"/>
      <c r="C34" s="348"/>
      <c r="D34" s="81" t="s">
        <v>77</v>
      </c>
      <c r="E34" s="82"/>
      <c r="F34" s="52"/>
      <c r="G34" s="52"/>
      <c r="H34" s="190"/>
      <c r="I34" s="72"/>
      <c r="J34" s="72"/>
      <c r="K34" s="23"/>
      <c r="L34" s="72"/>
      <c r="M34" s="72"/>
      <c r="N34" s="72"/>
      <c r="O34" s="72"/>
      <c r="P34" s="72"/>
      <c r="Q34" s="74"/>
      <c r="R34" s="74"/>
      <c r="S34" s="68"/>
      <c r="T34" s="68"/>
      <c r="U34" s="87"/>
    </row>
    <row r="35" spans="1:21" s="18" customFormat="1" ht="32.25" customHeight="1" x14ac:dyDescent="0.2">
      <c r="A35" s="249">
        <v>10</v>
      </c>
      <c r="B35" s="343" t="s">
        <v>335</v>
      </c>
      <c r="C35" s="347" t="s">
        <v>139</v>
      </c>
      <c r="D35" s="81" t="s">
        <v>243</v>
      </c>
      <c r="E35" s="82">
        <v>38000</v>
      </c>
      <c r="F35" s="190" t="s">
        <v>289</v>
      </c>
      <c r="G35" s="190" t="s">
        <v>178</v>
      </c>
      <c r="H35" s="196" t="s">
        <v>239</v>
      </c>
      <c r="I35" s="23" t="s">
        <v>378</v>
      </c>
      <c r="J35" s="72" t="s">
        <v>123</v>
      </c>
      <c r="K35" s="26" t="s">
        <v>121</v>
      </c>
      <c r="L35" s="72" t="s">
        <v>123</v>
      </c>
      <c r="M35" s="72" t="s">
        <v>123</v>
      </c>
      <c r="N35" s="23" t="s">
        <v>268</v>
      </c>
      <c r="O35" s="72" t="s">
        <v>123</v>
      </c>
      <c r="P35" s="72" t="s">
        <v>123</v>
      </c>
      <c r="Q35" s="23" t="s">
        <v>390</v>
      </c>
      <c r="R35" s="72" t="s">
        <v>123</v>
      </c>
      <c r="S35" s="68" t="s">
        <v>124</v>
      </c>
      <c r="T35" s="68" t="s">
        <v>348</v>
      </c>
      <c r="U35" s="87"/>
    </row>
    <row r="36" spans="1:21" s="18" customFormat="1" ht="24" customHeight="1" x14ac:dyDescent="0.2">
      <c r="A36" s="250"/>
      <c r="B36" s="343"/>
      <c r="C36" s="348"/>
      <c r="D36" s="81" t="s">
        <v>77</v>
      </c>
      <c r="E36" s="82"/>
      <c r="F36" s="52"/>
      <c r="G36" s="52"/>
      <c r="H36" s="190"/>
      <c r="I36" s="72"/>
      <c r="J36" s="72"/>
      <c r="K36" s="23"/>
      <c r="L36" s="72"/>
      <c r="M36" s="72"/>
      <c r="N36" s="72"/>
      <c r="O36" s="72"/>
      <c r="P36" s="72"/>
      <c r="Q36" s="74"/>
      <c r="R36" s="74"/>
      <c r="S36" s="68"/>
      <c r="T36" s="68"/>
      <c r="U36" s="87"/>
    </row>
    <row r="37" spans="1:21" s="18" customFormat="1" ht="28.5" customHeight="1" x14ac:dyDescent="0.2">
      <c r="A37" s="249">
        <v>11</v>
      </c>
      <c r="B37" s="343" t="s">
        <v>336</v>
      </c>
      <c r="C37" s="347" t="s">
        <v>140</v>
      </c>
      <c r="D37" s="81" t="s">
        <v>243</v>
      </c>
      <c r="E37" s="82">
        <v>38000</v>
      </c>
      <c r="F37" s="190" t="s">
        <v>289</v>
      </c>
      <c r="G37" s="190" t="s">
        <v>178</v>
      </c>
      <c r="H37" s="196" t="s">
        <v>239</v>
      </c>
      <c r="I37" s="23" t="s">
        <v>378</v>
      </c>
      <c r="J37" s="72" t="s">
        <v>123</v>
      </c>
      <c r="K37" s="26" t="s">
        <v>121</v>
      </c>
      <c r="L37" s="72" t="s">
        <v>123</v>
      </c>
      <c r="M37" s="72" t="s">
        <v>123</v>
      </c>
      <c r="N37" s="23" t="s">
        <v>268</v>
      </c>
      <c r="O37" s="72" t="s">
        <v>123</v>
      </c>
      <c r="P37" s="72" t="s">
        <v>123</v>
      </c>
      <c r="Q37" s="23" t="s">
        <v>390</v>
      </c>
      <c r="R37" s="72" t="s">
        <v>123</v>
      </c>
      <c r="S37" s="68" t="s">
        <v>124</v>
      </c>
      <c r="T37" s="68" t="s">
        <v>348</v>
      </c>
      <c r="U37" s="87"/>
    </row>
    <row r="38" spans="1:21" s="18" customFormat="1" ht="20.25" customHeight="1" x14ac:dyDescent="0.2">
      <c r="A38" s="250"/>
      <c r="B38" s="343"/>
      <c r="C38" s="348"/>
      <c r="D38" s="81" t="s">
        <v>77</v>
      </c>
      <c r="E38" s="82"/>
      <c r="F38" s="52"/>
      <c r="G38" s="52"/>
      <c r="H38" s="190"/>
      <c r="I38" s="72"/>
      <c r="J38" s="72"/>
      <c r="K38" s="23"/>
      <c r="L38" s="72"/>
      <c r="M38" s="72"/>
      <c r="N38" s="72"/>
      <c r="O38" s="72"/>
      <c r="P38" s="72"/>
      <c r="Q38" s="74"/>
      <c r="R38" s="74"/>
      <c r="S38" s="68"/>
      <c r="T38" s="68"/>
      <c r="U38" s="87"/>
    </row>
    <row r="39" spans="1:21" s="18" customFormat="1" ht="51" customHeight="1" x14ac:dyDescent="0.2">
      <c r="A39" s="249">
        <v>12</v>
      </c>
      <c r="B39" s="343" t="s">
        <v>337</v>
      </c>
      <c r="C39" s="355" t="s">
        <v>141</v>
      </c>
      <c r="D39" s="81" t="s">
        <v>243</v>
      </c>
      <c r="E39" s="82">
        <v>38000</v>
      </c>
      <c r="F39" s="190" t="s">
        <v>289</v>
      </c>
      <c r="G39" s="190" t="s">
        <v>178</v>
      </c>
      <c r="H39" s="196" t="s">
        <v>239</v>
      </c>
      <c r="I39" s="23" t="s">
        <v>378</v>
      </c>
      <c r="J39" s="72" t="s">
        <v>123</v>
      </c>
      <c r="K39" s="26" t="s">
        <v>121</v>
      </c>
      <c r="L39" s="72" t="s">
        <v>123</v>
      </c>
      <c r="M39" s="72" t="s">
        <v>123</v>
      </c>
      <c r="N39" s="23" t="s">
        <v>268</v>
      </c>
      <c r="O39" s="72" t="s">
        <v>123</v>
      </c>
      <c r="P39" s="72" t="s">
        <v>123</v>
      </c>
      <c r="Q39" s="23" t="s">
        <v>390</v>
      </c>
      <c r="R39" s="72" t="s">
        <v>123</v>
      </c>
      <c r="S39" s="68" t="s">
        <v>124</v>
      </c>
      <c r="T39" s="68" t="s">
        <v>348</v>
      </c>
      <c r="U39" s="87"/>
    </row>
    <row r="40" spans="1:21" s="18" customFormat="1" ht="24" customHeight="1" x14ac:dyDescent="0.2">
      <c r="A40" s="250"/>
      <c r="B40" s="343"/>
      <c r="C40" s="356"/>
      <c r="D40" s="81" t="s">
        <v>77</v>
      </c>
      <c r="E40" s="84"/>
      <c r="F40" s="52"/>
      <c r="G40" s="52"/>
      <c r="H40" s="190"/>
      <c r="I40" s="72"/>
      <c r="J40" s="72"/>
      <c r="K40" s="23"/>
      <c r="L40" s="72"/>
      <c r="M40" s="72"/>
      <c r="N40" s="72"/>
      <c r="O40" s="72"/>
      <c r="P40" s="72"/>
      <c r="Q40" s="74"/>
      <c r="R40" s="74"/>
      <c r="S40" s="68"/>
      <c r="T40" s="68"/>
      <c r="U40" s="87"/>
    </row>
    <row r="41" spans="1:21" s="18" customFormat="1" ht="30" customHeight="1" x14ac:dyDescent="0.2">
      <c r="A41" s="249">
        <v>13</v>
      </c>
      <c r="B41" s="343" t="s">
        <v>338</v>
      </c>
      <c r="C41" s="347" t="s">
        <v>142</v>
      </c>
      <c r="D41" s="81" t="s">
        <v>243</v>
      </c>
      <c r="E41" s="82">
        <v>32000</v>
      </c>
      <c r="F41" s="190" t="s">
        <v>289</v>
      </c>
      <c r="G41" s="190" t="s">
        <v>178</v>
      </c>
      <c r="H41" s="196" t="s">
        <v>239</v>
      </c>
      <c r="I41" s="23" t="s">
        <v>378</v>
      </c>
      <c r="J41" s="72" t="s">
        <v>123</v>
      </c>
      <c r="K41" s="26" t="s">
        <v>121</v>
      </c>
      <c r="L41" s="72" t="s">
        <v>123</v>
      </c>
      <c r="M41" s="72" t="s">
        <v>123</v>
      </c>
      <c r="N41" s="23" t="s">
        <v>268</v>
      </c>
      <c r="O41" s="72" t="s">
        <v>123</v>
      </c>
      <c r="P41" s="72" t="s">
        <v>123</v>
      </c>
      <c r="Q41" s="23" t="s">
        <v>390</v>
      </c>
      <c r="R41" s="72" t="s">
        <v>123</v>
      </c>
      <c r="S41" s="68" t="s">
        <v>124</v>
      </c>
      <c r="T41" s="68" t="s">
        <v>348</v>
      </c>
      <c r="U41" s="87"/>
    </row>
    <row r="42" spans="1:21" s="18" customFormat="1" ht="27" customHeight="1" x14ac:dyDescent="0.2">
      <c r="A42" s="250"/>
      <c r="B42" s="343"/>
      <c r="C42" s="348"/>
      <c r="D42" s="81" t="s">
        <v>77</v>
      </c>
      <c r="E42" s="82"/>
      <c r="F42" s="52"/>
      <c r="G42" s="52"/>
      <c r="H42" s="190"/>
      <c r="I42" s="53"/>
      <c r="J42" s="53"/>
      <c r="K42" s="53"/>
      <c r="L42" s="53"/>
      <c r="M42" s="53"/>
      <c r="N42" s="53"/>
      <c r="O42" s="53"/>
      <c r="P42" s="53"/>
      <c r="Q42" s="53"/>
      <c r="R42" s="53"/>
      <c r="S42" s="53"/>
      <c r="T42" s="68"/>
      <c r="U42" s="87"/>
    </row>
    <row r="43" spans="1:21" s="18" customFormat="1" ht="34.5" customHeight="1" x14ac:dyDescent="0.2">
      <c r="A43" s="349" t="s">
        <v>143</v>
      </c>
      <c r="B43" s="350"/>
      <c r="C43" s="350"/>
      <c r="D43" s="351"/>
      <c r="E43" s="83"/>
      <c r="F43" s="190"/>
      <c r="G43" s="190"/>
      <c r="H43" s="190"/>
      <c r="I43" s="72"/>
      <c r="J43" s="72"/>
      <c r="K43" s="26"/>
      <c r="L43" s="72"/>
      <c r="M43" s="72"/>
      <c r="N43" s="72"/>
      <c r="O43" s="72"/>
      <c r="P43" s="72"/>
      <c r="Q43" s="74"/>
      <c r="R43" s="72"/>
      <c r="S43" s="68"/>
      <c r="T43" s="68"/>
      <c r="U43" s="87"/>
    </row>
    <row r="44" spans="1:21" s="18" customFormat="1" ht="19.5" hidden="1" customHeight="1" x14ac:dyDescent="0.2">
      <c r="A44" s="352"/>
      <c r="B44" s="353"/>
      <c r="C44" s="353"/>
      <c r="D44" s="354"/>
      <c r="E44" s="82"/>
      <c r="F44" s="47"/>
      <c r="G44" s="47"/>
      <c r="H44" s="57"/>
      <c r="I44" s="73"/>
      <c r="J44" s="73"/>
      <c r="K44" s="57"/>
      <c r="L44" s="73"/>
      <c r="M44" s="73"/>
      <c r="N44" s="88"/>
      <c r="O44" s="72"/>
      <c r="P44" s="72"/>
      <c r="Q44" s="74"/>
      <c r="R44" s="74"/>
      <c r="S44" s="74"/>
      <c r="T44" s="68" t="s">
        <v>126</v>
      </c>
      <c r="U44" s="87"/>
    </row>
    <row r="45" spans="1:21" s="18" customFormat="1" ht="39.75" customHeight="1" x14ac:dyDescent="0.2">
      <c r="A45" s="249">
        <v>14</v>
      </c>
      <c r="B45" s="343" t="s">
        <v>339</v>
      </c>
      <c r="C45" s="347" t="s">
        <v>144</v>
      </c>
      <c r="D45" s="81" t="s">
        <v>243</v>
      </c>
      <c r="E45" s="82">
        <v>36000</v>
      </c>
      <c r="F45" s="190" t="s">
        <v>289</v>
      </c>
      <c r="G45" s="190" t="s">
        <v>178</v>
      </c>
      <c r="H45" s="196" t="s">
        <v>239</v>
      </c>
      <c r="I45" s="23" t="s">
        <v>296</v>
      </c>
      <c r="J45" s="72" t="s">
        <v>123</v>
      </c>
      <c r="K45" s="26" t="s">
        <v>122</v>
      </c>
      <c r="L45" s="72" t="s">
        <v>123</v>
      </c>
      <c r="M45" s="72" t="s">
        <v>123</v>
      </c>
      <c r="N45" s="23" t="s">
        <v>297</v>
      </c>
      <c r="O45" s="72" t="s">
        <v>123</v>
      </c>
      <c r="P45" s="72" t="s">
        <v>123</v>
      </c>
      <c r="Q45" s="23" t="s">
        <v>298</v>
      </c>
      <c r="R45" s="72" t="s">
        <v>123</v>
      </c>
      <c r="S45" s="68" t="s">
        <v>125</v>
      </c>
      <c r="T45" s="68" t="s">
        <v>348</v>
      </c>
      <c r="U45" s="87"/>
    </row>
    <row r="46" spans="1:21" s="18" customFormat="1" ht="24.75" customHeight="1" x14ac:dyDescent="0.2">
      <c r="A46" s="250"/>
      <c r="B46" s="343"/>
      <c r="C46" s="348"/>
      <c r="D46" s="81" t="s">
        <v>77</v>
      </c>
      <c r="E46" s="82"/>
      <c r="F46" s="52"/>
      <c r="G46" s="52"/>
      <c r="H46" s="190"/>
      <c r="I46" s="72"/>
      <c r="J46" s="72"/>
      <c r="K46" s="23"/>
      <c r="L46" s="72"/>
      <c r="M46" s="72"/>
      <c r="N46" s="72"/>
      <c r="O46" s="72"/>
      <c r="P46" s="72"/>
      <c r="Q46" s="74"/>
      <c r="R46" s="74"/>
      <c r="S46" s="68"/>
      <c r="T46" s="68"/>
      <c r="U46" s="87"/>
    </row>
    <row r="47" spans="1:21" s="18" customFormat="1" ht="31.5" customHeight="1" x14ac:dyDescent="0.2">
      <c r="A47" s="249">
        <v>15</v>
      </c>
      <c r="B47" s="343" t="s">
        <v>340</v>
      </c>
      <c r="C47" s="347" t="s">
        <v>139</v>
      </c>
      <c r="D47" s="81" t="s">
        <v>243</v>
      </c>
      <c r="E47" s="82">
        <v>28500</v>
      </c>
      <c r="F47" s="190" t="s">
        <v>289</v>
      </c>
      <c r="G47" s="190" t="s">
        <v>178</v>
      </c>
      <c r="H47" s="196" t="s">
        <v>239</v>
      </c>
      <c r="I47" s="23" t="s">
        <v>296</v>
      </c>
      <c r="J47" s="72" t="s">
        <v>123</v>
      </c>
      <c r="K47" s="26" t="s">
        <v>122</v>
      </c>
      <c r="L47" s="72" t="s">
        <v>123</v>
      </c>
      <c r="M47" s="72" t="s">
        <v>123</v>
      </c>
      <c r="N47" s="23" t="s">
        <v>297</v>
      </c>
      <c r="O47" s="72" t="s">
        <v>123</v>
      </c>
      <c r="P47" s="72" t="s">
        <v>123</v>
      </c>
      <c r="Q47" s="23" t="s">
        <v>298</v>
      </c>
      <c r="R47" s="72" t="s">
        <v>123</v>
      </c>
      <c r="S47" s="68" t="s">
        <v>125</v>
      </c>
      <c r="T47" s="68" t="s">
        <v>348</v>
      </c>
      <c r="U47" s="87"/>
    </row>
    <row r="48" spans="1:21" s="18" customFormat="1" ht="25.5" customHeight="1" x14ac:dyDescent="0.2">
      <c r="A48" s="250"/>
      <c r="B48" s="343"/>
      <c r="C48" s="348"/>
      <c r="D48" s="81" t="s">
        <v>77</v>
      </c>
      <c r="E48" s="82"/>
      <c r="F48" s="52"/>
      <c r="G48" s="52"/>
      <c r="H48" s="190"/>
      <c r="I48" s="72"/>
      <c r="J48" s="72"/>
      <c r="K48" s="23"/>
      <c r="L48" s="72"/>
      <c r="M48" s="72"/>
      <c r="N48" s="72"/>
      <c r="O48" s="72"/>
      <c r="P48" s="72"/>
      <c r="Q48" s="74"/>
      <c r="R48" s="74"/>
      <c r="S48" s="68"/>
      <c r="T48" s="68"/>
      <c r="U48" s="87"/>
    </row>
    <row r="49" spans="1:21" s="18" customFormat="1" ht="25.5" customHeight="1" x14ac:dyDescent="0.2">
      <c r="A49" s="292">
        <v>16</v>
      </c>
      <c r="B49" s="343" t="s">
        <v>341</v>
      </c>
      <c r="C49" s="347" t="s">
        <v>140</v>
      </c>
      <c r="D49" s="81" t="s">
        <v>243</v>
      </c>
      <c r="E49" s="82">
        <v>28500</v>
      </c>
      <c r="F49" s="190" t="s">
        <v>289</v>
      </c>
      <c r="G49" s="190" t="s">
        <v>178</v>
      </c>
      <c r="H49" s="196" t="s">
        <v>239</v>
      </c>
      <c r="I49" s="23" t="s">
        <v>296</v>
      </c>
      <c r="J49" s="72" t="s">
        <v>123</v>
      </c>
      <c r="K49" s="26" t="s">
        <v>122</v>
      </c>
      <c r="L49" s="72" t="s">
        <v>123</v>
      </c>
      <c r="M49" s="72" t="s">
        <v>123</v>
      </c>
      <c r="N49" s="23" t="s">
        <v>297</v>
      </c>
      <c r="O49" s="72" t="s">
        <v>123</v>
      </c>
      <c r="P49" s="72" t="s">
        <v>123</v>
      </c>
      <c r="Q49" s="23" t="s">
        <v>298</v>
      </c>
      <c r="R49" s="72" t="s">
        <v>123</v>
      </c>
      <c r="S49" s="68" t="s">
        <v>125</v>
      </c>
      <c r="T49" s="68" t="s">
        <v>348</v>
      </c>
      <c r="U49" s="87"/>
    </row>
    <row r="50" spans="1:21" s="18" customFormat="1" ht="25.5" customHeight="1" x14ac:dyDescent="0.2">
      <c r="A50" s="292"/>
      <c r="B50" s="343"/>
      <c r="C50" s="348"/>
      <c r="D50" s="81" t="s">
        <v>77</v>
      </c>
      <c r="E50" s="82"/>
      <c r="F50" s="52"/>
      <c r="G50" s="52"/>
      <c r="H50" s="190"/>
      <c r="I50" s="72"/>
      <c r="J50" s="72"/>
      <c r="K50" s="23"/>
      <c r="L50" s="72"/>
      <c r="M50" s="72"/>
      <c r="N50" s="72"/>
      <c r="O50" s="72"/>
      <c r="P50" s="72"/>
      <c r="Q50" s="74"/>
      <c r="R50" s="74"/>
      <c r="S50" s="68"/>
      <c r="T50" s="68"/>
      <c r="U50" s="87"/>
    </row>
    <row r="51" spans="1:21" s="18" customFormat="1" ht="25.5" customHeight="1" x14ac:dyDescent="0.2">
      <c r="A51" s="249">
        <v>17</v>
      </c>
      <c r="B51" s="343" t="s">
        <v>342</v>
      </c>
      <c r="C51" s="355" t="s">
        <v>141</v>
      </c>
      <c r="D51" s="81" t="s">
        <v>243</v>
      </c>
      <c r="E51" s="82">
        <v>28500</v>
      </c>
      <c r="F51" s="190" t="s">
        <v>289</v>
      </c>
      <c r="G51" s="190" t="s">
        <v>178</v>
      </c>
      <c r="H51" s="196" t="s">
        <v>239</v>
      </c>
      <c r="I51" s="23" t="s">
        <v>296</v>
      </c>
      <c r="J51" s="72" t="s">
        <v>123</v>
      </c>
      <c r="K51" s="26" t="s">
        <v>122</v>
      </c>
      <c r="L51" s="72" t="s">
        <v>123</v>
      </c>
      <c r="M51" s="72" t="s">
        <v>123</v>
      </c>
      <c r="N51" s="23" t="s">
        <v>297</v>
      </c>
      <c r="O51" s="72" t="s">
        <v>123</v>
      </c>
      <c r="P51" s="72" t="s">
        <v>123</v>
      </c>
      <c r="Q51" s="23" t="s">
        <v>298</v>
      </c>
      <c r="R51" s="72" t="s">
        <v>123</v>
      </c>
      <c r="S51" s="68" t="s">
        <v>125</v>
      </c>
      <c r="T51" s="68" t="s">
        <v>348</v>
      </c>
      <c r="U51" s="87"/>
    </row>
    <row r="52" spans="1:21" s="18" customFormat="1" ht="25.5" customHeight="1" x14ac:dyDescent="0.2">
      <c r="A52" s="250"/>
      <c r="B52" s="343"/>
      <c r="C52" s="356"/>
      <c r="D52" s="81" t="s">
        <v>77</v>
      </c>
      <c r="E52" s="82"/>
      <c r="F52" s="52"/>
      <c r="G52" s="52"/>
      <c r="H52" s="190"/>
      <c r="I52" s="72"/>
      <c r="J52" s="72"/>
      <c r="K52" s="23"/>
      <c r="L52" s="72"/>
      <c r="M52" s="72"/>
      <c r="N52" s="72"/>
      <c r="O52" s="72"/>
      <c r="P52" s="72"/>
      <c r="Q52" s="74"/>
      <c r="R52" s="74"/>
      <c r="S52" s="68"/>
      <c r="T52" s="68"/>
      <c r="U52" s="87"/>
    </row>
    <row r="53" spans="1:21" s="18" customFormat="1" ht="34.5" customHeight="1" x14ac:dyDescent="0.2">
      <c r="A53" s="249">
        <v>18</v>
      </c>
      <c r="B53" s="343" t="s">
        <v>343</v>
      </c>
      <c r="C53" s="347" t="s">
        <v>142</v>
      </c>
      <c r="D53" s="81" t="s">
        <v>243</v>
      </c>
      <c r="E53" s="82">
        <v>24000</v>
      </c>
      <c r="F53" s="190" t="s">
        <v>289</v>
      </c>
      <c r="G53" s="190" t="s">
        <v>178</v>
      </c>
      <c r="H53" s="196" t="s">
        <v>239</v>
      </c>
      <c r="I53" s="23" t="s">
        <v>296</v>
      </c>
      <c r="J53" s="72" t="s">
        <v>123</v>
      </c>
      <c r="K53" s="26" t="s">
        <v>122</v>
      </c>
      <c r="L53" s="72" t="s">
        <v>123</v>
      </c>
      <c r="M53" s="72" t="s">
        <v>123</v>
      </c>
      <c r="N53" s="23" t="s">
        <v>297</v>
      </c>
      <c r="O53" s="72" t="s">
        <v>123</v>
      </c>
      <c r="P53" s="72" t="s">
        <v>123</v>
      </c>
      <c r="Q53" s="23" t="s">
        <v>298</v>
      </c>
      <c r="R53" s="72" t="s">
        <v>123</v>
      </c>
      <c r="S53" s="68" t="s">
        <v>125</v>
      </c>
      <c r="T53" s="68" t="s">
        <v>348</v>
      </c>
      <c r="U53" s="87"/>
    </row>
    <row r="54" spans="1:21" s="18" customFormat="1" ht="18.75" customHeight="1" x14ac:dyDescent="0.2">
      <c r="A54" s="250"/>
      <c r="B54" s="343"/>
      <c r="C54" s="348"/>
      <c r="D54" s="81" t="s">
        <v>77</v>
      </c>
      <c r="E54" s="82"/>
      <c r="F54" s="52"/>
      <c r="G54" s="52"/>
      <c r="H54" s="190"/>
      <c r="I54" s="72"/>
      <c r="J54" s="72"/>
      <c r="K54" s="23"/>
      <c r="L54" s="72"/>
      <c r="M54" s="72"/>
      <c r="N54" s="72"/>
      <c r="O54" s="72"/>
      <c r="P54" s="72"/>
      <c r="Q54" s="74"/>
      <c r="R54" s="74"/>
      <c r="S54" s="74"/>
      <c r="T54" s="75"/>
      <c r="U54" s="87"/>
    </row>
    <row r="55" spans="1:21" s="18" customFormat="1" ht="18.75" customHeight="1" x14ac:dyDescent="0.2">
      <c r="A55" s="344" t="s">
        <v>145</v>
      </c>
      <c r="B55" s="345"/>
      <c r="C55" s="345"/>
      <c r="D55" s="346"/>
      <c r="E55" s="82"/>
      <c r="F55" s="52"/>
      <c r="G55" s="52"/>
      <c r="H55" s="190"/>
      <c r="I55" s="72"/>
      <c r="J55" s="72"/>
      <c r="K55" s="23"/>
      <c r="L55" s="72"/>
      <c r="M55" s="72"/>
      <c r="N55" s="72"/>
      <c r="O55" s="72"/>
      <c r="P55" s="72"/>
      <c r="Q55" s="74"/>
      <c r="R55" s="74"/>
      <c r="S55" s="74"/>
      <c r="T55" s="75"/>
      <c r="U55" s="87"/>
    </row>
    <row r="56" spans="1:21" s="18" customFormat="1" ht="31.5" customHeight="1" x14ac:dyDescent="0.2">
      <c r="A56" s="249">
        <v>19</v>
      </c>
      <c r="B56" s="372" t="s">
        <v>45</v>
      </c>
      <c r="C56" s="357" t="s">
        <v>291</v>
      </c>
      <c r="D56" s="81" t="s">
        <v>243</v>
      </c>
      <c r="E56" s="82">
        <v>500000</v>
      </c>
      <c r="F56" s="52" t="s">
        <v>128</v>
      </c>
      <c r="G56" s="52" t="s">
        <v>188</v>
      </c>
      <c r="H56" s="190" t="s">
        <v>323</v>
      </c>
      <c r="I56" s="72" t="s">
        <v>404</v>
      </c>
      <c r="J56" s="72" t="s">
        <v>404</v>
      </c>
      <c r="K56" s="23" t="s">
        <v>270</v>
      </c>
      <c r="L56" s="72" t="s">
        <v>270</v>
      </c>
      <c r="M56" s="72" t="s">
        <v>271</v>
      </c>
      <c r="N56" s="72" t="s">
        <v>373</v>
      </c>
      <c r="O56" s="72" t="s">
        <v>373</v>
      </c>
      <c r="P56" s="72" t="s">
        <v>374</v>
      </c>
      <c r="Q56" s="74" t="s">
        <v>375</v>
      </c>
      <c r="R56" s="74" t="s">
        <v>375</v>
      </c>
      <c r="S56" s="74" t="s">
        <v>389</v>
      </c>
      <c r="T56" s="75" t="s">
        <v>423</v>
      </c>
      <c r="U56" s="87"/>
    </row>
    <row r="57" spans="1:21" s="18" customFormat="1" ht="18.75" customHeight="1" x14ac:dyDescent="0.2">
      <c r="A57" s="250"/>
      <c r="B57" s="373"/>
      <c r="C57" s="358"/>
      <c r="D57" s="81" t="s">
        <v>77</v>
      </c>
      <c r="E57" s="82"/>
      <c r="F57" s="52"/>
      <c r="G57" s="52"/>
      <c r="H57" s="190"/>
      <c r="I57" s="72"/>
      <c r="J57" s="72"/>
      <c r="K57" s="23"/>
      <c r="L57" s="72"/>
      <c r="M57" s="72"/>
      <c r="N57" s="72"/>
      <c r="O57" s="72"/>
      <c r="P57" s="72"/>
      <c r="Q57" s="74"/>
      <c r="R57" s="74"/>
      <c r="S57" s="74"/>
      <c r="T57" s="75"/>
      <c r="U57" s="87"/>
    </row>
    <row r="58" spans="1:21" s="18" customFormat="1" ht="33.75" customHeight="1" x14ac:dyDescent="0.2">
      <c r="A58" s="292">
        <v>20</v>
      </c>
      <c r="B58" s="296" t="s">
        <v>421</v>
      </c>
      <c r="C58" s="364" t="s">
        <v>428</v>
      </c>
      <c r="D58" s="81" t="s">
        <v>243</v>
      </c>
      <c r="E58" s="82">
        <v>720000</v>
      </c>
      <c r="F58" s="52" t="s">
        <v>128</v>
      </c>
      <c r="G58" s="217" t="s">
        <v>422</v>
      </c>
      <c r="H58" s="57" t="s">
        <v>323</v>
      </c>
      <c r="I58" s="72" t="s">
        <v>378</v>
      </c>
      <c r="J58" s="72" t="s">
        <v>378</v>
      </c>
      <c r="K58" s="23" t="s">
        <v>268</v>
      </c>
      <c r="L58" s="72" t="s">
        <v>268</v>
      </c>
      <c r="M58" s="72" t="s">
        <v>268</v>
      </c>
      <c r="N58" s="72" t="s">
        <v>85</v>
      </c>
      <c r="O58" s="72" t="s">
        <v>390</v>
      </c>
      <c r="P58" s="72" t="s">
        <v>123</v>
      </c>
      <c r="Q58" s="74" t="s">
        <v>390</v>
      </c>
      <c r="R58" s="74" t="s">
        <v>390</v>
      </c>
      <c r="S58" s="74" t="s">
        <v>404</v>
      </c>
      <c r="T58" s="68" t="s">
        <v>348</v>
      </c>
      <c r="U58" s="87"/>
    </row>
    <row r="59" spans="1:21" s="18" customFormat="1" ht="24.75" customHeight="1" x14ac:dyDescent="0.2">
      <c r="A59" s="292"/>
      <c r="B59" s="296"/>
      <c r="C59" s="364"/>
      <c r="D59" s="81" t="s">
        <v>77</v>
      </c>
      <c r="E59" s="84"/>
      <c r="F59" s="52"/>
      <c r="G59" s="52"/>
      <c r="H59" s="190"/>
      <c r="I59" s="53"/>
      <c r="J59" s="53"/>
      <c r="K59" s="53"/>
      <c r="L59" s="53"/>
      <c r="M59" s="53"/>
      <c r="N59" s="53"/>
      <c r="O59" s="53"/>
      <c r="P59" s="53"/>
      <c r="Q59" s="53"/>
      <c r="R59" s="53"/>
      <c r="S59" s="53"/>
      <c r="T59" s="53"/>
      <c r="U59" s="87"/>
    </row>
    <row r="60" spans="1:21" s="18" customFormat="1" ht="30" customHeight="1" x14ac:dyDescent="0.2">
      <c r="A60" s="255" t="s">
        <v>96</v>
      </c>
      <c r="B60" s="256"/>
      <c r="C60" s="257"/>
      <c r="D60" s="81" t="s">
        <v>243</v>
      </c>
      <c r="E60" s="124">
        <f>E58+E56+E53+E51+E49+E47+E45+E41+E39+E37+E35+E33+E30+E28+E26+E24+E22+E20+E18+E16</f>
        <v>1919500</v>
      </c>
      <c r="F60" s="8"/>
      <c r="G60" s="8"/>
      <c r="H60" s="8"/>
      <c r="I60" s="24"/>
      <c r="J60" s="24"/>
      <c r="K60" s="24"/>
      <c r="L60" s="24"/>
      <c r="M60" s="24"/>
      <c r="N60" s="24"/>
      <c r="O60" s="24"/>
      <c r="P60" s="24"/>
      <c r="Q60" s="24"/>
      <c r="R60" s="24"/>
      <c r="S60" s="24"/>
      <c r="T60" s="24"/>
      <c r="U60" s="87"/>
    </row>
    <row r="61" spans="1:21" s="18" customFormat="1" ht="17.25" customHeight="1" x14ac:dyDescent="0.2">
      <c r="A61" s="258"/>
      <c r="B61" s="259"/>
      <c r="C61" s="260"/>
      <c r="D61" s="81" t="s">
        <v>77</v>
      </c>
      <c r="E61" s="44"/>
      <c r="F61" s="8"/>
      <c r="G61" s="8"/>
      <c r="H61" s="8"/>
      <c r="I61" s="24"/>
      <c r="J61" s="24"/>
      <c r="K61" s="24"/>
      <c r="L61" s="24"/>
      <c r="M61" s="24"/>
      <c r="N61" s="24"/>
      <c r="O61" s="24"/>
      <c r="P61" s="24"/>
      <c r="Q61" s="24"/>
      <c r="R61" s="24"/>
      <c r="S61" s="24"/>
      <c r="T61" s="24"/>
      <c r="U61" s="87"/>
    </row>
    <row r="62" spans="1:21" s="18" customFormat="1" ht="47.25" customHeight="1" x14ac:dyDescent="0.2">
      <c r="A62" s="242" t="s">
        <v>146</v>
      </c>
      <c r="B62" s="243"/>
      <c r="C62" s="243"/>
      <c r="D62" s="244"/>
      <c r="E62" s="44"/>
      <c r="F62" s="8"/>
      <c r="G62" s="8"/>
      <c r="H62" s="8"/>
      <c r="I62" s="24"/>
      <c r="J62" s="24"/>
      <c r="K62" s="24"/>
      <c r="L62" s="24"/>
      <c r="M62" s="24"/>
      <c r="N62" s="24"/>
      <c r="O62" s="24"/>
      <c r="P62" s="24"/>
      <c r="Q62" s="24"/>
      <c r="R62" s="24"/>
      <c r="S62" s="24"/>
      <c r="T62" s="24"/>
      <c r="U62" s="87"/>
    </row>
    <row r="63" spans="1:21" s="18" customFormat="1" ht="20.25" customHeight="1" x14ac:dyDescent="0.2">
      <c r="A63" s="242" t="s">
        <v>147</v>
      </c>
      <c r="B63" s="243"/>
      <c r="C63" s="243"/>
      <c r="D63" s="244"/>
      <c r="E63" s="44"/>
      <c r="F63" s="8"/>
      <c r="G63" s="8"/>
      <c r="H63" s="8"/>
      <c r="I63" s="24"/>
      <c r="J63" s="24"/>
      <c r="K63" s="24"/>
      <c r="L63" s="24"/>
      <c r="M63" s="24"/>
      <c r="N63" s="24"/>
      <c r="O63" s="24"/>
      <c r="P63" s="24"/>
      <c r="Q63" s="24"/>
      <c r="R63" s="24"/>
      <c r="S63" s="24"/>
      <c r="T63" s="24"/>
      <c r="U63" s="87"/>
    </row>
    <row r="64" spans="1:21" s="18" customFormat="1" ht="23.25" customHeight="1" x14ac:dyDescent="0.2">
      <c r="A64" s="263" t="s">
        <v>148</v>
      </c>
      <c r="B64" s="264"/>
      <c r="C64" s="264"/>
      <c r="D64" s="265"/>
      <c r="E64" s="44"/>
      <c r="F64" s="8"/>
      <c r="G64" s="8"/>
      <c r="H64" s="8"/>
      <c r="I64" s="24"/>
      <c r="J64" s="24"/>
      <c r="K64" s="24"/>
      <c r="L64" s="24"/>
      <c r="M64" s="24"/>
      <c r="N64" s="24"/>
      <c r="O64" s="24"/>
      <c r="P64" s="24"/>
      <c r="Q64" s="24"/>
      <c r="R64" s="24"/>
      <c r="S64" s="24"/>
      <c r="T64" s="24"/>
      <c r="U64" s="87"/>
    </row>
    <row r="65" spans="1:21" s="18" customFormat="1" ht="30" customHeight="1" x14ac:dyDescent="0.2">
      <c r="A65" s="249">
        <v>21</v>
      </c>
      <c r="B65" s="343" t="s">
        <v>344</v>
      </c>
      <c r="C65" s="355" t="s">
        <v>324</v>
      </c>
      <c r="D65" s="81" t="s">
        <v>243</v>
      </c>
      <c r="E65" s="82">
        <v>60000</v>
      </c>
      <c r="F65" s="190" t="s">
        <v>289</v>
      </c>
      <c r="G65" s="190" t="s">
        <v>178</v>
      </c>
      <c r="H65" s="57" t="s">
        <v>323</v>
      </c>
      <c r="I65" s="23" t="s">
        <v>378</v>
      </c>
      <c r="J65" s="72" t="s">
        <v>123</v>
      </c>
      <c r="K65" s="26" t="s">
        <v>121</v>
      </c>
      <c r="L65" s="72" t="s">
        <v>123</v>
      </c>
      <c r="M65" s="72" t="s">
        <v>123</v>
      </c>
      <c r="N65" s="23" t="s">
        <v>268</v>
      </c>
      <c r="O65" s="72" t="s">
        <v>268</v>
      </c>
      <c r="P65" s="72" t="s">
        <v>123</v>
      </c>
      <c r="Q65" s="23" t="s">
        <v>390</v>
      </c>
      <c r="R65" s="72" t="s">
        <v>404</v>
      </c>
      <c r="S65" s="68" t="s">
        <v>124</v>
      </c>
      <c r="T65" s="68" t="s">
        <v>348</v>
      </c>
      <c r="U65" s="87"/>
    </row>
    <row r="66" spans="1:21" s="18" customFormat="1" ht="21" customHeight="1" x14ac:dyDescent="0.2">
      <c r="A66" s="250"/>
      <c r="B66" s="343"/>
      <c r="C66" s="356"/>
      <c r="D66" s="81" t="s">
        <v>77</v>
      </c>
      <c r="E66" s="84"/>
      <c r="F66" s="52"/>
      <c r="G66" s="52"/>
      <c r="H66" s="190"/>
      <c r="I66" s="53"/>
      <c r="J66" s="53"/>
      <c r="K66" s="53"/>
      <c r="L66" s="53"/>
      <c r="M66" s="53"/>
      <c r="N66" s="53"/>
      <c r="O66" s="53"/>
      <c r="P66" s="53"/>
      <c r="Q66" s="53"/>
      <c r="R66" s="53"/>
      <c r="S66" s="68"/>
      <c r="T66" s="53"/>
      <c r="U66" s="87"/>
    </row>
    <row r="67" spans="1:21" s="18" customFormat="1" ht="42" customHeight="1" x14ac:dyDescent="0.2">
      <c r="A67" s="249">
        <v>22</v>
      </c>
      <c r="B67" s="343" t="s">
        <v>345</v>
      </c>
      <c r="C67" s="355" t="s">
        <v>325</v>
      </c>
      <c r="D67" s="81" t="s">
        <v>243</v>
      </c>
      <c r="E67" s="82">
        <v>48000</v>
      </c>
      <c r="F67" s="190" t="s">
        <v>289</v>
      </c>
      <c r="G67" s="190" t="s">
        <v>178</v>
      </c>
      <c r="H67" s="196" t="s">
        <v>239</v>
      </c>
      <c r="I67" s="23" t="s">
        <v>378</v>
      </c>
      <c r="J67" s="72" t="s">
        <v>123</v>
      </c>
      <c r="K67" s="26" t="s">
        <v>121</v>
      </c>
      <c r="L67" s="72" t="s">
        <v>123</v>
      </c>
      <c r="M67" s="72" t="s">
        <v>123</v>
      </c>
      <c r="N67" s="23" t="s">
        <v>268</v>
      </c>
      <c r="O67" s="72" t="s">
        <v>123</v>
      </c>
      <c r="P67" s="72" t="s">
        <v>123</v>
      </c>
      <c r="Q67" s="23" t="s">
        <v>390</v>
      </c>
      <c r="R67" s="72" t="s">
        <v>123</v>
      </c>
      <c r="S67" s="68" t="s">
        <v>124</v>
      </c>
      <c r="T67" s="68" t="s">
        <v>348</v>
      </c>
      <c r="U67" s="89"/>
    </row>
    <row r="68" spans="1:21" s="18" customFormat="1" ht="18" customHeight="1" x14ac:dyDescent="0.2">
      <c r="A68" s="250"/>
      <c r="B68" s="343"/>
      <c r="C68" s="356"/>
      <c r="D68" s="81" t="s">
        <v>77</v>
      </c>
      <c r="E68" s="84"/>
      <c r="F68" s="52"/>
      <c r="G68" s="52"/>
      <c r="H68" s="190"/>
      <c r="I68" s="53"/>
      <c r="J68" s="53"/>
      <c r="K68" s="53"/>
      <c r="L68" s="53"/>
      <c r="M68" s="53"/>
      <c r="N68" s="53"/>
      <c r="O68" s="53"/>
      <c r="P68" s="53"/>
      <c r="Q68" s="53"/>
      <c r="R68" s="53"/>
      <c r="S68" s="68"/>
      <c r="T68" s="53"/>
      <c r="U68" s="87"/>
    </row>
    <row r="69" spans="1:21" s="18" customFormat="1" ht="27" customHeight="1" x14ac:dyDescent="0.2">
      <c r="A69" s="249">
        <v>23</v>
      </c>
      <c r="B69" s="343" t="s">
        <v>346</v>
      </c>
      <c r="C69" s="355" t="s">
        <v>326</v>
      </c>
      <c r="D69" s="81" t="s">
        <v>243</v>
      </c>
      <c r="E69" s="82">
        <v>48000</v>
      </c>
      <c r="F69" s="190" t="s">
        <v>289</v>
      </c>
      <c r="G69" s="190" t="s">
        <v>178</v>
      </c>
      <c r="H69" s="196" t="s">
        <v>239</v>
      </c>
      <c r="I69" s="23" t="s">
        <v>378</v>
      </c>
      <c r="J69" s="72" t="s">
        <v>123</v>
      </c>
      <c r="K69" s="26" t="s">
        <v>121</v>
      </c>
      <c r="L69" s="72" t="s">
        <v>123</v>
      </c>
      <c r="M69" s="72" t="s">
        <v>123</v>
      </c>
      <c r="N69" s="23" t="s">
        <v>268</v>
      </c>
      <c r="O69" s="72" t="s">
        <v>123</v>
      </c>
      <c r="P69" s="72" t="s">
        <v>123</v>
      </c>
      <c r="Q69" s="23" t="s">
        <v>390</v>
      </c>
      <c r="R69" s="72" t="s">
        <v>123</v>
      </c>
      <c r="S69" s="68" t="s">
        <v>124</v>
      </c>
      <c r="T69" s="68" t="s">
        <v>348</v>
      </c>
      <c r="U69" s="87"/>
    </row>
    <row r="70" spans="1:21" s="18" customFormat="1" ht="17.25" customHeight="1" x14ac:dyDescent="0.2">
      <c r="A70" s="250"/>
      <c r="B70" s="343"/>
      <c r="C70" s="356"/>
      <c r="D70" s="81" t="s">
        <v>77</v>
      </c>
      <c r="E70" s="84"/>
      <c r="F70" s="52"/>
      <c r="G70" s="52"/>
      <c r="H70" s="190"/>
      <c r="I70" s="53"/>
      <c r="J70" s="53"/>
      <c r="K70" s="53"/>
      <c r="L70" s="53"/>
      <c r="M70" s="53"/>
      <c r="N70" s="53"/>
      <c r="O70" s="53"/>
      <c r="P70" s="53"/>
      <c r="Q70" s="53"/>
      <c r="R70" s="53"/>
      <c r="S70" s="53"/>
      <c r="T70" s="53"/>
      <c r="U70" s="87"/>
    </row>
    <row r="71" spans="1:21" s="18" customFormat="1" ht="32.25" customHeight="1" x14ac:dyDescent="0.2">
      <c r="A71" s="296">
        <v>24</v>
      </c>
      <c r="B71" s="343" t="s">
        <v>347</v>
      </c>
      <c r="C71" s="376" t="s">
        <v>424</v>
      </c>
      <c r="D71" s="81" t="s">
        <v>243</v>
      </c>
      <c r="E71" s="82">
        <v>50000</v>
      </c>
      <c r="F71" s="52" t="s">
        <v>299</v>
      </c>
      <c r="G71" s="52" t="s">
        <v>178</v>
      </c>
      <c r="H71" s="196" t="s">
        <v>323</v>
      </c>
      <c r="I71" s="53" t="s">
        <v>270</v>
      </c>
      <c r="J71" s="53" t="s">
        <v>270</v>
      </c>
      <c r="K71" s="53" t="s">
        <v>270</v>
      </c>
      <c r="L71" s="53" t="s">
        <v>123</v>
      </c>
      <c r="M71" s="53" t="s">
        <v>271</v>
      </c>
      <c r="N71" s="53" t="s">
        <v>85</v>
      </c>
      <c r="O71" s="53" t="s">
        <v>271</v>
      </c>
      <c r="P71" s="53" t="s">
        <v>85</v>
      </c>
      <c r="Q71" s="53" t="s">
        <v>373</v>
      </c>
      <c r="R71" s="53" t="s">
        <v>373</v>
      </c>
      <c r="S71" s="53" t="s">
        <v>374</v>
      </c>
      <c r="T71" s="53" t="s">
        <v>408</v>
      </c>
      <c r="U71" s="87"/>
    </row>
    <row r="72" spans="1:21" s="18" customFormat="1" ht="17.25" customHeight="1" x14ac:dyDescent="0.2">
      <c r="A72" s="296"/>
      <c r="B72" s="343"/>
      <c r="C72" s="376"/>
      <c r="D72" s="81" t="s">
        <v>77</v>
      </c>
      <c r="E72" s="84"/>
      <c r="F72" s="52"/>
      <c r="G72" s="52"/>
      <c r="H72" s="196"/>
      <c r="I72" s="53"/>
      <c r="J72" s="53"/>
      <c r="K72" s="53"/>
      <c r="L72" s="53"/>
      <c r="M72" s="53"/>
      <c r="N72" s="53"/>
      <c r="O72" s="53"/>
      <c r="P72" s="53"/>
      <c r="Q72" s="53"/>
      <c r="R72" s="53"/>
      <c r="S72" s="53"/>
      <c r="T72" s="53"/>
      <c r="U72" s="87"/>
    </row>
    <row r="73" spans="1:21" s="18" customFormat="1" ht="17.25" customHeight="1" x14ac:dyDescent="0.2">
      <c r="A73" s="327" t="s">
        <v>292</v>
      </c>
      <c r="B73" s="328"/>
      <c r="C73" s="329"/>
      <c r="D73" s="81" t="s">
        <v>243</v>
      </c>
      <c r="E73" s="179">
        <f>E71+E69+E67+E65</f>
        <v>206000</v>
      </c>
      <c r="F73" s="52"/>
      <c r="G73" s="52"/>
      <c r="H73" s="190"/>
      <c r="I73" s="53"/>
      <c r="J73" s="53"/>
      <c r="K73" s="53"/>
      <c r="L73" s="53"/>
      <c r="M73" s="53"/>
      <c r="N73" s="53"/>
      <c r="O73" s="53"/>
      <c r="P73" s="53"/>
      <c r="Q73" s="53"/>
      <c r="R73" s="53"/>
      <c r="S73" s="53"/>
      <c r="T73" s="53"/>
      <c r="U73" s="87"/>
    </row>
    <row r="74" spans="1:21" s="18" customFormat="1" ht="17.25" customHeight="1" x14ac:dyDescent="0.2">
      <c r="A74" s="330"/>
      <c r="B74" s="331"/>
      <c r="C74" s="332"/>
      <c r="D74" s="81" t="s">
        <v>77</v>
      </c>
      <c r="E74" s="84"/>
      <c r="F74" s="52"/>
      <c r="G74" s="52"/>
      <c r="H74" s="190"/>
      <c r="I74" s="53"/>
      <c r="J74" s="53"/>
      <c r="K74" s="53"/>
      <c r="L74" s="53"/>
      <c r="M74" s="53"/>
      <c r="N74" s="53"/>
      <c r="O74" s="53"/>
      <c r="P74" s="53"/>
      <c r="Q74" s="53"/>
      <c r="R74" s="53"/>
      <c r="S74" s="53"/>
      <c r="T74" s="53"/>
      <c r="U74" s="87"/>
    </row>
    <row r="75" spans="1:21" ht="45" customHeight="1" x14ac:dyDescent="0.2">
      <c r="A75" s="273" t="s">
        <v>97</v>
      </c>
      <c r="B75" s="274"/>
      <c r="C75" s="274"/>
      <c r="D75" s="120"/>
      <c r="E75" s="84"/>
      <c r="F75" s="52"/>
      <c r="G75" s="52"/>
      <c r="H75" s="190"/>
      <c r="I75" s="53"/>
      <c r="J75" s="53"/>
      <c r="K75" s="53"/>
      <c r="L75" s="53"/>
      <c r="M75" s="53"/>
      <c r="N75" s="53"/>
      <c r="O75" s="53"/>
      <c r="P75" s="53"/>
      <c r="Q75" s="53"/>
      <c r="R75" s="53"/>
      <c r="S75" s="53"/>
      <c r="T75" s="53"/>
      <c r="U75" s="87"/>
    </row>
    <row r="76" spans="1:21" ht="22.5" customHeight="1" x14ac:dyDescent="0.2">
      <c r="A76" s="292">
        <v>25</v>
      </c>
      <c r="B76" s="343" t="s">
        <v>180</v>
      </c>
      <c r="C76" s="364" t="s">
        <v>149</v>
      </c>
      <c r="D76" s="81" t="s">
        <v>243</v>
      </c>
      <c r="E76" s="84">
        <v>28000</v>
      </c>
      <c r="F76" s="190" t="s">
        <v>289</v>
      </c>
      <c r="G76" s="190" t="s">
        <v>178</v>
      </c>
      <c r="H76" s="196" t="s">
        <v>239</v>
      </c>
      <c r="I76" s="23" t="s">
        <v>390</v>
      </c>
      <c r="J76" s="72" t="s">
        <v>123</v>
      </c>
      <c r="K76" s="26" t="s">
        <v>429</v>
      </c>
      <c r="L76" s="72" t="s">
        <v>123</v>
      </c>
      <c r="M76" s="72" t="s">
        <v>123</v>
      </c>
      <c r="N76" s="23" t="s">
        <v>404</v>
      </c>
      <c r="O76" s="72" t="s">
        <v>123</v>
      </c>
      <c r="P76" s="72" t="s">
        <v>123</v>
      </c>
      <c r="Q76" s="23" t="s">
        <v>404</v>
      </c>
      <c r="R76" s="72" t="s">
        <v>123</v>
      </c>
      <c r="S76" s="68" t="s">
        <v>124</v>
      </c>
      <c r="T76" s="68" t="s">
        <v>127</v>
      </c>
      <c r="U76" s="87"/>
    </row>
    <row r="77" spans="1:21" ht="24" customHeight="1" x14ac:dyDescent="0.2">
      <c r="A77" s="292"/>
      <c r="B77" s="343"/>
      <c r="C77" s="364"/>
      <c r="D77" s="81" t="s">
        <v>77</v>
      </c>
      <c r="E77" s="84"/>
      <c r="F77" s="52"/>
      <c r="G77" s="52"/>
      <c r="H77" s="190"/>
      <c r="I77" s="53"/>
      <c r="J77" s="53"/>
      <c r="K77" s="53"/>
      <c r="L77" s="53"/>
      <c r="M77" s="53"/>
      <c r="N77" s="53"/>
      <c r="O77" s="53"/>
      <c r="P77" s="53"/>
      <c r="Q77" s="53"/>
      <c r="R77" s="53"/>
      <c r="S77" s="68"/>
      <c r="T77" s="53"/>
      <c r="U77" s="87"/>
    </row>
    <row r="78" spans="1:21" ht="27" customHeight="1" x14ac:dyDescent="0.2">
      <c r="A78" s="292">
        <v>26</v>
      </c>
      <c r="B78" s="343" t="s">
        <v>181</v>
      </c>
      <c r="C78" s="364" t="s">
        <v>150</v>
      </c>
      <c r="D78" s="81" t="s">
        <v>243</v>
      </c>
      <c r="E78" s="84">
        <v>24000</v>
      </c>
      <c r="F78" s="190" t="s">
        <v>289</v>
      </c>
      <c r="G78" s="190" t="s">
        <v>178</v>
      </c>
      <c r="H78" s="196" t="s">
        <v>239</v>
      </c>
      <c r="I78" s="23" t="s">
        <v>390</v>
      </c>
      <c r="J78" s="72" t="s">
        <v>123</v>
      </c>
      <c r="K78" s="26" t="s">
        <v>429</v>
      </c>
      <c r="L78" s="72" t="s">
        <v>123</v>
      </c>
      <c r="M78" s="72" t="s">
        <v>123</v>
      </c>
      <c r="N78" s="23" t="s">
        <v>404</v>
      </c>
      <c r="O78" s="72" t="s">
        <v>123</v>
      </c>
      <c r="P78" s="72" t="s">
        <v>123</v>
      </c>
      <c r="Q78" s="23" t="s">
        <v>404</v>
      </c>
      <c r="R78" s="72" t="s">
        <v>123</v>
      </c>
      <c r="S78" s="68" t="s">
        <v>124</v>
      </c>
      <c r="T78" s="68" t="s">
        <v>127</v>
      </c>
      <c r="U78" s="87"/>
    </row>
    <row r="79" spans="1:21" ht="16.5" customHeight="1" x14ac:dyDescent="0.2">
      <c r="A79" s="292"/>
      <c r="B79" s="343"/>
      <c r="C79" s="364"/>
      <c r="D79" s="81" t="s">
        <v>77</v>
      </c>
      <c r="E79" s="84"/>
      <c r="F79" s="52"/>
      <c r="G79" s="52"/>
      <c r="H79" s="190"/>
      <c r="I79" s="53"/>
      <c r="J79" s="53"/>
      <c r="K79" s="53"/>
      <c r="L79" s="53"/>
      <c r="M79" s="53"/>
      <c r="N79" s="53"/>
      <c r="O79" s="53"/>
      <c r="P79" s="53"/>
      <c r="Q79" s="53"/>
      <c r="R79" s="53"/>
      <c r="S79" s="68"/>
      <c r="T79" s="53"/>
      <c r="U79" s="87"/>
    </row>
    <row r="80" spans="1:21" ht="23.25" customHeight="1" x14ac:dyDescent="0.2">
      <c r="A80" s="292">
        <v>27</v>
      </c>
      <c r="B80" s="343" t="s">
        <v>182</v>
      </c>
      <c r="C80" s="364" t="s">
        <v>151</v>
      </c>
      <c r="D80" s="81" t="s">
        <v>243</v>
      </c>
      <c r="E80" s="84">
        <v>24000</v>
      </c>
      <c r="F80" s="190" t="s">
        <v>289</v>
      </c>
      <c r="G80" s="190" t="s">
        <v>178</v>
      </c>
      <c r="H80" s="196" t="s">
        <v>239</v>
      </c>
      <c r="I80" s="23" t="s">
        <v>390</v>
      </c>
      <c r="J80" s="72" t="s">
        <v>123</v>
      </c>
      <c r="K80" s="26" t="s">
        <v>429</v>
      </c>
      <c r="L80" s="72" t="s">
        <v>123</v>
      </c>
      <c r="M80" s="72" t="s">
        <v>123</v>
      </c>
      <c r="N80" s="23" t="s">
        <v>404</v>
      </c>
      <c r="O80" s="72" t="s">
        <v>123</v>
      </c>
      <c r="P80" s="72" t="s">
        <v>123</v>
      </c>
      <c r="Q80" s="23" t="s">
        <v>404</v>
      </c>
      <c r="R80" s="72" t="s">
        <v>123</v>
      </c>
      <c r="S80" s="68" t="s">
        <v>124</v>
      </c>
      <c r="T80" s="68" t="s">
        <v>127</v>
      </c>
      <c r="U80" s="87"/>
    </row>
    <row r="81" spans="1:40" ht="20.25" customHeight="1" x14ac:dyDescent="0.2">
      <c r="A81" s="292"/>
      <c r="B81" s="343"/>
      <c r="C81" s="364"/>
      <c r="D81" s="81" t="s">
        <v>77</v>
      </c>
      <c r="E81" s="84"/>
      <c r="F81" s="52"/>
      <c r="G81" s="52"/>
      <c r="H81" s="190"/>
      <c r="I81" s="53"/>
      <c r="J81" s="53"/>
      <c r="K81" s="53"/>
      <c r="L81" s="53"/>
      <c r="M81" s="53"/>
      <c r="N81" s="53"/>
      <c r="O81" s="53"/>
      <c r="P81" s="53"/>
      <c r="Q81" s="53"/>
      <c r="R81" s="53"/>
      <c r="S81" s="68"/>
      <c r="T81" s="53"/>
      <c r="U81" s="87"/>
      <c r="V81" s="79"/>
      <c r="W81" s="79"/>
      <c r="X81" s="79"/>
      <c r="Y81" s="79"/>
      <c r="Z81" s="79"/>
      <c r="AA81" s="79"/>
      <c r="AB81" s="79"/>
      <c r="AC81" s="79"/>
      <c r="AD81" s="79"/>
      <c r="AE81" s="79"/>
      <c r="AF81" s="79"/>
      <c r="AG81" s="79"/>
      <c r="AH81" s="79"/>
      <c r="AI81" s="79"/>
      <c r="AJ81" s="79"/>
      <c r="AK81" s="79"/>
      <c r="AL81" s="79"/>
      <c r="AM81" s="79"/>
      <c r="AN81" s="79"/>
    </row>
    <row r="82" spans="1:40" ht="28.5" customHeight="1" x14ac:dyDescent="0.2">
      <c r="A82" s="292">
        <v>28</v>
      </c>
      <c r="B82" s="343" t="s">
        <v>183</v>
      </c>
      <c r="C82" s="364" t="s">
        <v>152</v>
      </c>
      <c r="D82" s="81" t="s">
        <v>243</v>
      </c>
      <c r="E82" s="84">
        <v>24000</v>
      </c>
      <c r="F82" s="190" t="s">
        <v>289</v>
      </c>
      <c r="G82" s="190" t="s">
        <v>178</v>
      </c>
      <c r="H82" s="196" t="s">
        <v>239</v>
      </c>
      <c r="I82" s="23" t="s">
        <v>390</v>
      </c>
      <c r="J82" s="72" t="s">
        <v>123</v>
      </c>
      <c r="K82" s="26" t="s">
        <v>429</v>
      </c>
      <c r="L82" s="72" t="s">
        <v>123</v>
      </c>
      <c r="M82" s="72" t="s">
        <v>123</v>
      </c>
      <c r="N82" s="23" t="s">
        <v>404</v>
      </c>
      <c r="O82" s="72" t="s">
        <v>123</v>
      </c>
      <c r="P82" s="72" t="s">
        <v>123</v>
      </c>
      <c r="Q82" s="23" t="s">
        <v>404</v>
      </c>
      <c r="R82" s="72" t="s">
        <v>123</v>
      </c>
      <c r="S82" s="68" t="s">
        <v>124</v>
      </c>
      <c r="T82" s="68" t="s">
        <v>127</v>
      </c>
      <c r="U82" s="87"/>
    </row>
    <row r="83" spans="1:40" ht="16.5" customHeight="1" x14ac:dyDescent="0.2">
      <c r="A83" s="292"/>
      <c r="B83" s="343"/>
      <c r="C83" s="364"/>
      <c r="D83" s="81" t="s">
        <v>77</v>
      </c>
      <c r="E83" s="84"/>
      <c r="F83" s="52"/>
      <c r="G83" s="52"/>
      <c r="H83" s="190"/>
      <c r="I83" s="53"/>
      <c r="J83" s="53"/>
      <c r="K83" s="53"/>
      <c r="L83" s="53"/>
      <c r="M83" s="53"/>
      <c r="N83" s="53"/>
      <c r="O83" s="53"/>
      <c r="P83" s="53"/>
      <c r="Q83" s="53"/>
      <c r="R83" s="53"/>
      <c r="S83" s="53"/>
      <c r="T83" s="53"/>
      <c r="U83" s="87"/>
    </row>
    <row r="84" spans="1:40" ht="31.5" customHeight="1" x14ac:dyDescent="0.2">
      <c r="A84" s="292">
        <v>29</v>
      </c>
      <c r="B84" s="296" t="s">
        <v>44</v>
      </c>
      <c r="C84" s="374" t="s">
        <v>290</v>
      </c>
      <c r="D84" s="81" t="s">
        <v>243</v>
      </c>
      <c r="E84" s="84">
        <v>80000</v>
      </c>
      <c r="F84" s="52" t="s">
        <v>128</v>
      </c>
      <c r="G84" s="52" t="s">
        <v>193</v>
      </c>
      <c r="H84" s="57" t="s">
        <v>323</v>
      </c>
      <c r="I84" s="23" t="s">
        <v>378</v>
      </c>
      <c r="J84" s="72" t="s">
        <v>378</v>
      </c>
      <c r="K84" s="26" t="s">
        <v>121</v>
      </c>
      <c r="L84" s="72" t="s">
        <v>120</v>
      </c>
      <c r="M84" s="72" t="s">
        <v>120</v>
      </c>
      <c r="N84" s="23" t="s">
        <v>268</v>
      </c>
      <c r="O84" s="72" t="s">
        <v>268</v>
      </c>
      <c r="P84" s="72" t="s">
        <v>390</v>
      </c>
      <c r="Q84" s="23" t="s">
        <v>390</v>
      </c>
      <c r="R84" s="72" t="s">
        <v>404</v>
      </c>
      <c r="S84" s="68" t="s">
        <v>270</v>
      </c>
      <c r="T84" s="68" t="s">
        <v>127</v>
      </c>
      <c r="U84" s="87"/>
    </row>
    <row r="85" spans="1:40" ht="37.5" customHeight="1" x14ac:dyDescent="0.2">
      <c r="A85" s="292"/>
      <c r="B85" s="296"/>
      <c r="C85" s="375"/>
      <c r="D85" s="81" t="s">
        <v>77</v>
      </c>
      <c r="E85" s="84"/>
      <c r="F85" s="52"/>
      <c r="G85" s="52"/>
      <c r="H85" s="196"/>
      <c r="I85" s="53"/>
      <c r="J85" s="53"/>
      <c r="K85" s="53"/>
      <c r="L85" s="53"/>
      <c r="M85" s="53"/>
      <c r="N85" s="53"/>
      <c r="O85" s="53"/>
      <c r="P85" s="53"/>
      <c r="Q85" s="53"/>
      <c r="R85" s="53"/>
      <c r="S85" s="53"/>
      <c r="T85" s="53"/>
      <c r="U85" s="87"/>
    </row>
    <row r="86" spans="1:40" ht="43.5" customHeight="1" x14ac:dyDescent="0.2">
      <c r="A86" s="292">
        <v>30</v>
      </c>
      <c r="B86" s="296" t="s">
        <v>371</v>
      </c>
      <c r="C86" s="377" t="s">
        <v>372</v>
      </c>
      <c r="D86" s="81" t="s">
        <v>243</v>
      </c>
      <c r="E86" s="84">
        <v>30000</v>
      </c>
      <c r="F86" s="52" t="s">
        <v>128</v>
      </c>
      <c r="G86" s="52" t="s">
        <v>193</v>
      </c>
      <c r="H86" s="196" t="s">
        <v>239</v>
      </c>
      <c r="I86" s="23" t="s">
        <v>378</v>
      </c>
      <c r="J86" s="72" t="s">
        <v>123</v>
      </c>
      <c r="K86" s="26" t="s">
        <v>121</v>
      </c>
      <c r="L86" s="72" t="s">
        <v>120</v>
      </c>
      <c r="M86" s="72" t="s">
        <v>120</v>
      </c>
      <c r="N86" s="23" t="s">
        <v>268</v>
      </c>
      <c r="O86" s="72" t="s">
        <v>123</v>
      </c>
      <c r="P86" s="72" t="s">
        <v>123</v>
      </c>
      <c r="Q86" s="23" t="s">
        <v>390</v>
      </c>
      <c r="R86" s="72" t="s">
        <v>123</v>
      </c>
      <c r="S86" s="68" t="s">
        <v>270</v>
      </c>
      <c r="T86" s="68" t="s">
        <v>127</v>
      </c>
      <c r="U86" s="87"/>
    </row>
    <row r="87" spans="1:40" ht="21.75" customHeight="1" x14ac:dyDescent="0.2">
      <c r="A87" s="292"/>
      <c r="B87" s="296"/>
      <c r="C87" s="378"/>
      <c r="D87" s="81" t="s">
        <v>77</v>
      </c>
      <c r="E87" s="84"/>
      <c r="F87" s="52"/>
      <c r="G87" s="52"/>
      <c r="H87" s="190"/>
      <c r="I87" s="53"/>
      <c r="J87" s="53"/>
      <c r="K87" s="53"/>
      <c r="L87" s="53"/>
      <c r="M87" s="53"/>
      <c r="N87" s="53"/>
      <c r="O87" s="53"/>
      <c r="P87" s="53"/>
      <c r="Q87" s="53"/>
      <c r="R87" s="53"/>
      <c r="S87" s="53"/>
      <c r="T87" s="53"/>
      <c r="U87" s="87"/>
    </row>
    <row r="88" spans="1:40" ht="18" customHeight="1" x14ac:dyDescent="0.2">
      <c r="A88" s="249"/>
      <c r="B88" s="333" t="s">
        <v>293</v>
      </c>
      <c r="C88" s="334"/>
      <c r="D88" s="81" t="s">
        <v>243</v>
      </c>
      <c r="E88" s="179">
        <f>E86+E84+E82+E80+E78+E76</f>
        <v>210000</v>
      </c>
      <c r="F88" s="52"/>
      <c r="G88" s="52"/>
      <c r="H88" s="190"/>
      <c r="I88" s="53"/>
      <c r="J88" s="53"/>
      <c r="K88" s="53"/>
      <c r="L88" s="53"/>
      <c r="M88" s="53"/>
      <c r="N88" s="53"/>
      <c r="O88" s="53"/>
      <c r="P88" s="53"/>
      <c r="Q88" s="53"/>
      <c r="R88" s="53"/>
      <c r="S88" s="53"/>
      <c r="T88" s="53"/>
      <c r="U88" s="87"/>
    </row>
    <row r="89" spans="1:40" ht="21.75" customHeight="1" x14ac:dyDescent="0.2">
      <c r="A89" s="250"/>
      <c r="B89" s="335"/>
      <c r="C89" s="336"/>
      <c r="D89" s="81" t="s">
        <v>77</v>
      </c>
      <c r="E89" s="84"/>
      <c r="F89" s="52"/>
      <c r="G89" s="52"/>
      <c r="H89" s="190"/>
      <c r="I89" s="53"/>
      <c r="J89" s="53"/>
      <c r="K89" s="53"/>
      <c r="L89" s="53"/>
      <c r="M89" s="53"/>
      <c r="N89" s="53"/>
      <c r="O89" s="53"/>
      <c r="P89" s="53"/>
      <c r="Q89" s="53"/>
      <c r="R89" s="53"/>
      <c r="S89" s="53"/>
      <c r="T89" s="53"/>
      <c r="U89" s="87"/>
    </row>
    <row r="90" spans="1:40" ht="19.5" customHeight="1" x14ac:dyDescent="0.2">
      <c r="A90" s="292"/>
      <c r="B90" s="256" t="s">
        <v>153</v>
      </c>
      <c r="C90" s="256"/>
      <c r="D90" s="81" t="s">
        <v>243</v>
      </c>
      <c r="E90" s="121">
        <f>E88+E73</f>
        <v>416000</v>
      </c>
      <c r="F90" s="52"/>
      <c r="G90" s="52"/>
      <c r="H90" s="190"/>
      <c r="I90" s="53"/>
      <c r="J90" s="53"/>
      <c r="K90" s="53"/>
      <c r="L90" s="53"/>
      <c r="M90" s="53"/>
      <c r="N90" s="53"/>
      <c r="O90" s="53"/>
      <c r="P90" s="53"/>
      <c r="Q90" s="53"/>
      <c r="R90" s="53"/>
      <c r="S90" s="53"/>
      <c r="T90" s="53"/>
      <c r="U90" s="87"/>
    </row>
    <row r="91" spans="1:40" ht="11.25" customHeight="1" x14ac:dyDescent="0.2">
      <c r="A91" s="292"/>
      <c r="B91" s="259"/>
      <c r="C91" s="259"/>
      <c r="D91" s="81" t="s">
        <v>77</v>
      </c>
      <c r="E91" s="84"/>
      <c r="F91" s="52"/>
      <c r="G91" s="52"/>
      <c r="H91" s="190"/>
      <c r="I91" s="53"/>
      <c r="J91" s="53"/>
      <c r="K91" s="53"/>
      <c r="L91" s="53"/>
      <c r="M91" s="53"/>
      <c r="N91" s="53"/>
      <c r="O91" s="53"/>
      <c r="P91" s="53"/>
      <c r="Q91" s="53"/>
      <c r="R91" s="53"/>
      <c r="S91" s="53"/>
      <c r="T91" s="53"/>
      <c r="U91" s="90"/>
    </row>
    <row r="92" spans="1:40" ht="21" customHeight="1" x14ac:dyDescent="0.2">
      <c r="A92" s="273" t="s">
        <v>102</v>
      </c>
      <c r="B92" s="296"/>
      <c r="C92" s="296"/>
      <c r="D92" s="296"/>
      <c r="E92" s="84"/>
      <c r="F92" s="52"/>
      <c r="G92" s="52"/>
      <c r="H92" s="190"/>
      <c r="I92" s="53"/>
      <c r="J92" s="53"/>
      <c r="K92" s="53"/>
      <c r="L92" s="53"/>
      <c r="M92" s="53"/>
      <c r="N92" s="53"/>
      <c r="O92" s="53"/>
      <c r="P92" s="53"/>
      <c r="Q92" s="53"/>
      <c r="R92" s="53"/>
      <c r="S92" s="53"/>
      <c r="T92" s="53"/>
      <c r="U92" s="90"/>
    </row>
    <row r="93" spans="1:40" ht="47.25" customHeight="1" x14ac:dyDescent="0.2">
      <c r="A93" s="273" t="s">
        <v>154</v>
      </c>
      <c r="B93" s="274"/>
      <c r="C93" s="274"/>
      <c r="D93" s="274"/>
      <c r="E93" s="84"/>
      <c r="F93" s="52"/>
      <c r="G93" s="52"/>
      <c r="H93" s="190"/>
      <c r="I93" s="53"/>
      <c r="J93" s="53"/>
      <c r="K93" s="53"/>
      <c r="L93" s="53"/>
      <c r="M93" s="53"/>
      <c r="N93" s="53"/>
      <c r="O93" s="53"/>
      <c r="P93" s="53"/>
      <c r="Q93" s="53"/>
      <c r="R93" s="53"/>
      <c r="S93" s="53"/>
      <c r="T93" s="53"/>
      <c r="U93" s="90"/>
    </row>
    <row r="94" spans="1:40" ht="45.75" customHeight="1" x14ac:dyDescent="0.2">
      <c r="A94" s="249">
        <v>31</v>
      </c>
      <c r="B94" s="343" t="s">
        <v>350</v>
      </c>
      <c r="C94" s="343" t="s">
        <v>155</v>
      </c>
      <c r="D94" s="81" t="s">
        <v>243</v>
      </c>
      <c r="E94" s="84">
        <v>85000</v>
      </c>
      <c r="F94" s="190" t="s">
        <v>299</v>
      </c>
      <c r="G94" s="190" t="s">
        <v>178</v>
      </c>
      <c r="H94" s="57" t="s">
        <v>323</v>
      </c>
      <c r="I94" s="23" t="s">
        <v>378</v>
      </c>
      <c r="J94" s="72" t="s">
        <v>123</v>
      </c>
      <c r="K94" s="26" t="s">
        <v>121</v>
      </c>
      <c r="L94" s="72" t="s">
        <v>123</v>
      </c>
      <c r="M94" s="72" t="s">
        <v>123</v>
      </c>
      <c r="N94" s="23" t="s">
        <v>268</v>
      </c>
      <c r="O94" s="72" t="s">
        <v>390</v>
      </c>
      <c r="P94" s="72" t="s">
        <v>123</v>
      </c>
      <c r="Q94" s="23" t="s">
        <v>390</v>
      </c>
      <c r="R94" s="72" t="s">
        <v>404</v>
      </c>
      <c r="S94" s="68" t="s">
        <v>124</v>
      </c>
      <c r="T94" s="68" t="s">
        <v>348</v>
      </c>
      <c r="U94" s="90"/>
    </row>
    <row r="95" spans="1:40" ht="15" customHeight="1" x14ac:dyDescent="0.2">
      <c r="A95" s="250"/>
      <c r="B95" s="343"/>
      <c r="C95" s="343"/>
      <c r="D95" s="81" t="s">
        <v>77</v>
      </c>
      <c r="E95" s="84"/>
      <c r="F95" s="52"/>
      <c r="G95" s="52"/>
      <c r="H95" s="190"/>
      <c r="I95" s="53"/>
      <c r="J95" s="53"/>
      <c r="K95" s="53"/>
      <c r="L95" s="53"/>
      <c r="M95" s="53"/>
      <c r="N95" s="53"/>
      <c r="O95" s="53"/>
      <c r="P95" s="53"/>
      <c r="Q95" s="53"/>
      <c r="R95" s="53"/>
      <c r="S95" s="68"/>
      <c r="T95" s="68"/>
      <c r="U95" s="90"/>
    </row>
    <row r="96" spans="1:40" ht="29.25" customHeight="1" x14ac:dyDescent="0.2">
      <c r="A96" s="249">
        <v>32</v>
      </c>
      <c r="B96" s="343" t="s">
        <v>351</v>
      </c>
      <c r="C96" s="343" t="s">
        <v>156</v>
      </c>
      <c r="D96" s="81" t="s">
        <v>243</v>
      </c>
      <c r="E96" s="84">
        <v>58000</v>
      </c>
      <c r="F96" s="190" t="s">
        <v>299</v>
      </c>
      <c r="G96" s="190" t="s">
        <v>178</v>
      </c>
      <c r="H96" s="196" t="s">
        <v>239</v>
      </c>
      <c r="I96" s="23" t="s">
        <v>378</v>
      </c>
      <c r="J96" s="72" t="s">
        <v>123</v>
      </c>
      <c r="K96" s="26" t="s">
        <v>121</v>
      </c>
      <c r="L96" s="72" t="s">
        <v>123</v>
      </c>
      <c r="M96" s="72" t="s">
        <v>123</v>
      </c>
      <c r="N96" s="23" t="s">
        <v>268</v>
      </c>
      <c r="O96" s="72" t="s">
        <v>123</v>
      </c>
      <c r="P96" s="72" t="s">
        <v>123</v>
      </c>
      <c r="Q96" s="23" t="s">
        <v>390</v>
      </c>
      <c r="R96" s="72" t="s">
        <v>123</v>
      </c>
      <c r="S96" s="68" t="s">
        <v>124</v>
      </c>
      <c r="T96" s="68" t="s">
        <v>348</v>
      </c>
      <c r="U96" s="90"/>
    </row>
    <row r="97" spans="1:21" ht="21.75" customHeight="1" x14ac:dyDescent="0.2">
      <c r="A97" s="250"/>
      <c r="B97" s="343"/>
      <c r="C97" s="343"/>
      <c r="D97" s="81" t="s">
        <v>77</v>
      </c>
      <c r="E97" s="84"/>
      <c r="F97" s="52"/>
      <c r="G97" s="52"/>
      <c r="H97" s="190"/>
      <c r="I97" s="53"/>
      <c r="J97" s="53"/>
      <c r="K97" s="53"/>
      <c r="L97" s="53"/>
      <c r="M97" s="53"/>
      <c r="N97" s="53"/>
      <c r="O97" s="53"/>
      <c r="P97" s="53"/>
      <c r="Q97" s="53"/>
      <c r="R97" s="53"/>
      <c r="S97" s="68"/>
      <c r="T97" s="68"/>
      <c r="U97" s="90"/>
    </row>
    <row r="98" spans="1:21" ht="31.5" customHeight="1" x14ac:dyDescent="0.2">
      <c r="A98" s="249">
        <v>33</v>
      </c>
      <c r="B98" s="343" t="s">
        <v>352</v>
      </c>
      <c r="C98" s="343" t="s">
        <v>157</v>
      </c>
      <c r="D98" s="81" t="s">
        <v>243</v>
      </c>
      <c r="E98" s="84">
        <v>80000</v>
      </c>
      <c r="F98" s="190" t="s">
        <v>299</v>
      </c>
      <c r="G98" s="190" t="s">
        <v>178</v>
      </c>
      <c r="H98" s="57" t="s">
        <v>323</v>
      </c>
      <c r="I98" s="23" t="s">
        <v>378</v>
      </c>
      <c r="J98" s="72" t="s">
        <v>123</v>
      </c>
      <c r="K98" s="26" t="s">
        <v>121</v>
      </c>
      <c r="L98" s="72" t="s">
        <v>123</v>
      </c>
      <c r="M98" s="72" t="s">
        <v>123</v>
      </c>
      <c r="N98" s="23" t="s">
        <v>268</v>
      </c>
      <c r="O98" s="72" t="s">
        <v>390</v>
      </c>
      <c r="P98" s="72" t="s">
        <v>123</v>
      </c>
      <c r="Q98" s="23" t="s">
        <v>390</v>
      </c>
      <c r="R98" s="72" t="s">
        <v>404</v>
      </c>
      <c r="S98" s="68" t="s">
        <v>124</v>
      </c>
      <c r="T98" s="68" t="s">
        <v>348</v>
      </c>
      <c r="U98" s="90"/>
    </row>
    <row r="99" spans="1:21" ht="15.75" customHeight="1" x14ac:dyDescent="0.2">
      <c r="A99" s="250"/>
      <c r="B99" s="343"/>
      <c r="C99" s="343"/>
      <c r="D99" s="81" t="s">
        <v>77</v>
      </c>
      <c r="E99" s="84"/>
      <c r="F99" s="52"/>
      <c r="G99" s="52"/>
      <c r="H99" s="190"/>
      <c r="I99" s="53"/>
      <c r="J99" s="53"/>
      <c r="K99" s="53"/>
      <c r="L99" s="53"/>
      <c r="M99" s="53"/>
      <c r="N99" s="53"/>
      <c r="O99" s="53"/>
      <c r="P99" s="53"/>
      <c r="Q99" s="53"/>
      <c r="R99" s="53"/>
      <c r="S99" s="68"/>
      <c r="T99" s="68"/>
      <c r="U99" s="90"/>
    </row>
    <row r="100" spans="1:21" ht="28.5" customHeight="1" x14ac:dyDescent="0.2">
      <c r="A100" s="249">
        <v>34</v>
      </c>
      <c r="B100" s="343" t="s">
        <v>353</v>
      </c>
      <c r="C100" s="343" t="s">
        <v>158</v>
      </c>
      <c r="D100" s="81" t="s">
        <v>243</v>
      </c>
      <c r="E100" s="84">
        <v>58000</v>
      </c>
      <c r="F100" s="190" t="s">
        <v>299</v>
      </c>
      <c r="G100" s="190" t="s">
        <v>178</v>
      </c>
      <c r="H100" s="196" t="s">
        <v>239</v>
      </c>
      <c r="I100" s="23" t="s">
        <v>378</v>
      </c>
      <c r="J100" s="72" t="s">
        <v>123</v>
      </c>
      <c r="K100" s="26" t="s">
        <v>121</v>
      </c>
      <c r="L100" s="72" t="s">
        <v>123</v>
      </c>
      <c r="M100" s="72" t="s">
        <v>123</v>
      </c>
      <c r="N100" s="23" t="s">
        <v>268</v>
      </c>
      <c r="O100" s="72" t="s">
        <v>123</v>
      </c>
      <c r="P100" s="72" t="s">
        <v>123</v>
      </c>
      <c r="Q100" s="23" t="s">
        <v>390</v>
      </c>
      <c r="R100" s="72" t="s">
        <v>123</v>
      </c>
      <c r="S100" s="68" t="s">
        <v>124</v>
      </c>
      <c r="T100" s="68" t="s">
        <v>348</v>
      </c>
      <c r="U100" s="90"/>
    </row>
    <row r="101" spans="1:21" ht="15.75" customHeight="1" x14ac:dyDescent="0.2">
      <c r="A101" s="250"/>
      <c r="B101" s="343"/>
      <c r="C101" s="343"/>
      <c r="D101" s="81" t="s">
        <v>77</v>
      </c>
      <c r="E101" s="84"/>
      <c r="F101" s="52"/>
      <c r="G101" s="52"/>
      <c r="H101" s="190"/>
      <c r="I101" s="53"/>
      <c r="J101" s="53"/>
      <c r="K101" s="53"/>
      <c r="L101" s="53"/>
      <c r="M101" s="53"/>
      <c r="N101" s="53"/>
      <c r="O101" s="53"/>
      <c r="P101" s="53"/>
      <c r="Q101" s="53"/>
      <c r="R101" s="53"/>
      <c r="S101" s="68"/>
      <c r="T101" s="68"/>
      <c r="U101" s="90"/>
    </row>
    <row r="102" spans="1:21" ht="26.25" customHeight="1" x14ac:dyDescent="0.2">
      <c r="A102" s="249">
        <v>35</v>
      </c>
      <c r="B102" s="343" t="s">
        <v>354</v>
      </c>
      <c r="C102" s="343" t="s">
        <v>159</v>
      </c>
      <c r="D102" s="81" t="s">
        <v>243</v>
      </c>
      <c r="E102" s="84">
        <v>80000</v>
      </c>
      <c r="F102" s="190" t="s">
        <v>299</v>
      </c>
      <c r="G102" s="190" t="s">
        <v>178</v>
      </c>
      <c r="H102" s="57" t="s">
        <v>323</v>
      </c>
      <c r="I102" s="23" t="s">
        <v>378</v>
      </c>
      <c r="J102" s="72" t="s">
        <v>123</v>
      </c>
      <c r="K102" s="26" t="s">
        <v>121</v>
      </c>
      <c r="L102" s="72" t="s">
        <v>123</v>
      </c>
      <c r="M102" s="72" t="s">
        <v>123</v>
      </c>
      <c r="N102" s="23" t="s">
        <v>268</v>
      </c>
      <c r="O102" s="72" t="s">
        <v>390</v>
      </c>
      <c r="P102" s="72" t="s">
        <v>123</v>
      </c>
      <c r="Q102" s="23" t="s">
        <v>390</v>
      </c>
      <c r="R102" s="72" t="s">
        <v>404</v>
      </c>
      <c r="S102" s="68" t="s">
        <v>124</v>
      </c>
      <c r="T102" s="68" t="s">
        <v>348</v>
      </c>
      <c r="U102" s="90"/>
    </row>
    <row r="103" spans="1:21" ht="21" customHeight="1" x14ac:dyDescent="0.2">
      <c r="A103" s="250"/>
      <c r="B103" s="343"/>
      <c r="C103" s="343"/>
      <c r="D103" s="81" t="s">
        <v>77</v>
      </c>
      <c r="E103" s="84"/>
      <c r="F103" s="52"/>
      <c r="G103" s="52"/>
      <c r="H103" s="190"/>
      <c r="I103" s="53"/>
      <c r="J103" s="53"/>
      <c r="K103" s="53"/>
      <c r="L103" s="53"/>
      <c r="M103" s="53"/>
      <c r="N103" s="53"/>
      <c r="O103" s="53"/>
      <c r="P103" s="53"/>
      <c r="Q103" s="53"/>
      <c r="R103" s="53"/>
      <c r="S103" s="68"/>
      <c r="T103" s="68"/>
      <c r="U103" s="90"/>
    </row>
    <row r="104" spans="1:21" ht="32.25" customHeight="1" x14ac:dyDescent="0.2">
      <c r="A104" s="249">
        <v>37</v>
      </c>
      <c r="B104" s="343" t="s">
        <v>184</v>
      </c>
      <c r="C104" s="343" t="s">
        <v>160</v>
      </c>
      <c r="D104" s="81" t="s">
        <v>243</v>
      </c>
      <c r="E104" s="84">
        <v>58000</v>
      </c>
      <c r="F104" s="190" t="s">
        <v>299</v>
      </c>
      <c r="G104" s="190" t="s">
        <v>178</v>
      </c>
      <c r="H104" s="196" t="s">
        <v>239</v>
      </c>
      <c r="I104" s="23" t="s">
        <v>378</v>
      </c>
      <c r="J104" s="72" t="s">
        <v>123</v>
      </c>
      <c r="K104" s="26" t="s">
        <v>121</v>
      </c>
      <c r="L104" s="72" t="s">
        <v>123</v>
      </c>
      <c r="M104" s="72" t="s">
        <v>123</v>
      </c>
      <c r="N104" s="23" t="s">
        <v>268</v>
      </c>
      <c r="O104" s="72" t="s">
        <v>123</v>
      </c>
      <c r="P104" s="72" t="s">
        <v>123</v>
      </c>
      <c r="Q104" s="23" t="s">
        <v>390</v>
      </c>
      <c r="R104" s="72" t="s">
        <v>123</v>
      </c>
      <c r="S104" s="68" t="s">
        <v>124</v>
      </c>
      <c r="T104" s="68" t="s">
        <v>348</v>
      </c>
      <c r="U104" s="90"/>
    </row>
    <row r="105" spans="1:21" ht="21" customHeight="1" x14ac:dyDescent="0.2">
      <c r="A105" s="250"/>
      <c r="B105" s="343"/>
      <c r="C105" s="343"/>
      <c r="D105" s="81" t="s">
        <v>77</v>
      </c>
      <c r="E105" s="84"/>
      <c r="F105" s="52"/>
      <c r="G105" s="52"/>
      <c r="H105" s="190"/>
      <c r="I105" s="53"/>
      <c r="J105" s="53"/>
      <c r="K105" s="53"/>
      <c r="L105" s="53"/>
      <c r="M105" s="53"/>
      <c r="N105" s="53"/>
      <c r="O105" s="53"/>
      <c r="P105" s="53"/>
      <c r="Q105" s="53"/>
      <c r="R105" s="53"/>
      <c r="S105" s="68"/>
      <c r="T105" s="68"/>
      <c r="U105" s="90"/>
    </row>
    <row r="106" spans="1:21" ht="31.5" customHeight="1" x14ac:dyDescent="0.2">
      <c r="A106" s="249">
        <v>38</v>
      </c>
      <c r="B106" s="343" t="s">
        <v>355</v>
      </c>
      <c r="C106" s="343" t="s">
        <v>161</v>
      </c>
      <c r="D106" s="81" t="s">
        <v>243</v>
      </c>
      <c r="E106" s="84">
        <v>48000</v>
      </c>
      <c r="F106" s="190" t="s">
        <v>299</v>
      </c>
      <c r="G106" s="190" t="s">
        <v>178</v>
      </c>
      <c r="H106" s="196" t="s">
        <v>239</v>
      </c>
      <c r="I106" s="23" t="s">
        <v>378</v>
      </c>
      <c r="J106" s="72" t="s">
        <v>123</v>
      </c>
      <c r="K106" s="26" t="s">
        <v>121</v>
      </c>
      <c r="L106" s="72" t="s">
        <v>123</v>
      </c>
      <c r="M106" s="72" t="s">
        <v>123</v>
      </c>
      <c r="N106" s="23" t="s">
        <v>268</v>
      </c>
      <c r="O106" s="72" t="s">
        <v>123</v>
      </c>
      <c r="P106" s="72" t="s">
        <v>123</v>
      </c>
      <c r="Q106" s="23" t="s">
        <v>390</v>
      </c>
      <c r="R106" s="72" t="s">
        <v>123</v>
      </c>
      <c r="S106" s="68" t="s">
        <v>124</v>
      </c>
      <c r="T106" s="68" t="s">
        <v>348</v>
      </c>
      <c r="U106" s="90"/>
    </row>
    <row r="107" spans="1:21" ht="21" customHeight="1" x14ac:dyDescent="0.2">
      <c r="A107" s="250"/>
      <c r="B107" s="343"/>
      <c r="C107" s="343"/>
      <c r="D107" s="81" t="s">
        <v>77</v>
      </c>
      <c r="E107" s="84"/>
      <c r="F107" s="52"/>
      <c r="G107" s="52"/>
      <c r="H107" s="190"/>
      <c r="I107" s="53"/>
      <c r="J107" s="53"/>
      <c r="K107" s="53"/>
      <c r="L107" s="53"/>
      <c r="M107" s="53"/>
      <c r="N107" s="53"/>
      <c r="O107" s="53"/>
      <c r="P107" s="53"/>
      <c r="Q107" s="53"/>
      <c r="R107" s="53"/>
      <c r="S107" s="68"/>
      <c r="T107" s="68"/>
      <c r="U107" s="90"/>
    </row>
    <row r="108" spans="1:21" ht="21" customHeight="1" x14ac:dyDescent="0.2">
      <c r="A108" s="292">
        <v>39</v>
      </c>
      <c r="B108" s="343" t="s">
        <v>356</v>
      </c>
      <c r="C108" s="357" t="s">
        <v>162</v>
      </c>
      <c r="D108" s="81" t="s">
        <v>243</v>
      </c>
      <c r="E108" s="84">
        <v>48000</v>
      </c>
      <c r="F108" s="190" t="s">
        <v>299</v>
      </c>
      <c r="G108" s="190" t="s">
        <v>178</v>
      </c>
      <c r="H108" s="196" t="s">
        <v>239</v>
      </c>
      <c r="I108" s="23" t="s">
        <v>378</v>
      </c>
      <c r="J108" s="72" t="s">
        <v>123</v>
      </c>
      <c r="K108" s="26" t="s">
        <v>121</v>
      </c>
      <c r="L108" s="72" t="s">
        <v>123</v>
      </c>
      <c r="M108" s="72" t="s">
        <v>123</v>
      </c>
      <c r="N108" s="23" t="s">
        <v>268</v>
      </c>
      <c r="O108" s="72" t="s">
        <v>123</v>
      </c>
      <c r="P108" s="72" t="s">
        <v>123</v>
      </c>
      <c r="Q108" s="23" t="s">
        <v>390</v>
      </c>
      <c r="R108" s="72" t="s">
        <v>123</v>
      </c>
      <c r="S108" s="68" t="s">
        <v>124</v>
      </c>
      <c r="T108" s="68" t="s">
        <v>348</v>
      </c>
      <c r="U108" s="90"/>
    </row>
    <row r="109" spans="1:21" ht="21" customHeight="1" x14ac:dyDescent="0.2">
      <c r="A109" s="292"/>
      <c r="B109" s="343"/>
      <c r="C109" s="358"/>
      <c r="D109" s="81" t="s">
        <v>77</v>
      </c>
      <c r="E109" s="84"/>
      <c r="F109" s="52"/>
      <c r="G109" s="52"/>
      <c r="H109" s="190"/>
      <c r="I109" s="53"/>
      <c r="J109" s="53"/>
      <c r="K109" s="53"/>
      <c r="L109" s="53"/>
      <c r="M109" s="53"/>
      <c r="N109" s="53"/>
      <c r="O109" s="53"/>
      <c r="P109" s="53"/>
      <c r="Q109" s="53"/>
      <c r="R109" s="53"/>
      <c r="S109" s="68"/>
      <c r="T109" s="68"/>
      <c r="U109" s="90"/>
    </row>
    <row r="110" spans="1:21" ht="27.75" customHeight="1" x14ac:dyDescent="0.2">
      <c r="A110" s="292">
        <v>40</v>
      </c>
      <c r="B110" s="343" t="s">
        <v>357</v>
      </c>
      <c r="C110" s="357" t="s">
        <v>163</v>
      </c>
      <c r="D110" s="81" t="s">
        <v>243</v>
      </c>
      <c r="E110" s="84">
        <v>48000</v>
      </c>
      <c r="F110" s="190" t="s">
        <v>299</v>
      </c>
      <c r="G110" s="190" t="s">
        <v>178</v>
      </c>
      <c r="H110" s="196" t="s">
        <v>239</v>
      </c>
      <c r="I110" s="23" t="s">
        <v>378</v>
      </c>
      <c r="J110" s="72" t="s">
        <v>123</v>
      </c>
      <c r="K110" s="26" t="s">
        <v>121</v>
      </c>
      <c r="L110" s="72" t="s">
        <v>123</v>
      </c>
      <c r="M110" s="72" t="s">
        <v>123</v>
      </c>
      <c r="N110" s="23" t="s">
        <v>268</v>
      </c>
      <c r="O110" s="72" t="s">
        <v>123</v>
      </c>
      <c r="P110" s="72" t="s">
        <v>123</v>
      </c>
      <c r="Q110" s="23" t="s">
        <v>390</v>
      </c>
      <c r="R110" s="72" t="s">
        <v>123</v>
      </c>
      <c r="S110" s="68" t="s">
        <v>124</v>
      </c>
      <c r="T110" s="68" t="s">
        <v>348</v>
      </c>
      <c r="U110" s="90"/>
    </row>
    <row r="111" spans="1:21" ht="21" customHeight="1" x14ac:dyDescent="0.2">
      <c r="A111" s="292"/>
      <c r="B111" s="343"/>
      <c r="C111" s="358"/>
      <c r="D111" s="81" t="s">
        <v>77</v>
      </c>
      <c r="E111" s="84"/>
      <c r="F111" s="52"/>
      <c r="G111" s="52"/>
      <c r="H111" s="190"/>
      <c r="I111" s="53"/>
      <c r="J111" s="53"/>
      <c r="K111" s="53"/>
      <c r="L111" s="53"/>
      <c r="M111" s="53"/>
      <c r="N111" s="53"/>
      <c r="O111" s="53"/>
      <c r="P111" s="53"/>
      <c r="Q111" s="53"/>
      <c r="R111" s="53"/>
      <c r="S111" s="68"/>
      <c r="T111" s="68"/>
      <c r="U111" s="90"/>
    </row>
    <row r="112" spans="1:21" ht="27" customHeight="1" x14ac:dyDescent="0.2">
      <c r="A112" s="249">
        <v>41</v>
      </c>
      <c r="B112" s="343" t="s">
        <v>358</v>
      </c>
      <c r="C112" s="357" t="s">
        <v>164</v>
      </c>
      <c r="D112" s="81" t="s">
        <v>243</v>
      </c>
      <c r="E112" s="84">
        <v>48000</v>
      </c>
      <c r="F112" s="190" t="s">
        <v>299</v>
      </c>
      <c r="G112" s="190" t="s">
        <v>178</v>
      </c>
      <c r="H112" s="196" t="s">
        <v>239</v>
      </c>
      <c r="I112" s="23" t="s">
        <v>378</v>
      </c>
      <c r="J112" s="72" t="s">
        <v>123</v>
      </c>
      <c r="K112" s="26" t="s">
        <v>121</v>
      </c>
      <c r="L112" s="72" t="s">
        <v>123</v>
      </c>
      <c r="M112" s="72" t="s">
        <v>123</v>
      </c>
      <c r="N112" s="23" t="s">
        <v>268</v>
      </c>
      <c r="O112" s="72" t="s">
        <v>123</v>
      </c>
      <c r="P112" s="72" t="s">
        <v>123</v>
      </c>
      <c r="Q112" s="23" t="s">
        <v>390</v>
      </c>
      <c r="R112" s="72" t="s">
        <v>123</v>
      </c>
      <c r="S112" s="68" t="s">
        <v>124</v>
      </c>
      <c r="T112" s="68" t="s">
        <v>348</v>
      </c>
      <c r="U112" s="90"/>
    </row>
    <row r="113" spans="1:21" ht="23.25" customHeight="1" x14ac:dyDescent="0.2">
      <c r="A113" s="250"/>
      <c r="B113" s="343"/>
      <c r="C113" s="358"/>
      <c r="D113" s="81" t="s">
        <v>77</v>
      </c>
      <c r="E113" s="84"/>
      <c r="F113" s="52"/>
      <c r="G113" s="52"/>
      <c r="H113" s="190"/>
      <c r="I113" s="53"/>
      <c r="J113" s="53"/>
      <c r="K113" s="53"/>
      <c r="L113" s="53"/>
      <c r="M113" s="53"/>
      <c r="N113" s="53"/>
      <c r="O113" s="53"/>
      <c r="P113" s="53"/>
      <c r="Q113" s="53"/>
      <c r="R113" s="53"/>
      <c r="S113" s="68"/>
      <c r="T113" s="68"/>
      <c r="U113" s="90"/>
    </row>
    <row r="114" spans="1:21" ht="26.25" customHeight="1" x14ac:dyDescent="0.2">
      <c r="A114" s="249">
        <v>42</v>
      </c>
      <c r="B114" s="343" t="s">
        <v>359</v>
      </c>
      <c r="C114" s="362" t="s">
        <v>165</v>
      </c>
      <c r="D114" s="81" t="s">
        <v>243</v>
      </c>
      <c r="E114" s="84">
        <v>38000</v>
      </c>
      <c r="F114" s="190" t="s">
        <v>299</v>
      </c>
      <c r="G114" s="190" t="s">
        <v>178</v>
      </c>
      <c r="H114" s="196" t="s">
        <v>239</v>
      </c>
      <c r="I114" s="23" t="s">
        <v>378</v>
      </c>
      <c r="J114" s="72" t="s">
        <v>123</v>
      </c>
      <c r="K114" s="26" t="s">
        <v>121</v>
      </c>
      <c r="L114" s="72" t="s">
        <v>123</v>
      </c>
      <c r="M114" s="72" t="s">
        <v>123</v>
      </c>
      <c r="N114" s="23" t="s">
        <v>268</v>
      </c>
      <c r="O114" s="72" t="s">
        <v>123</v>
      </c>
      <c r="P114" s="72" t="s">
        <v>123</v>
      </c>
      <c r="Q114" s="23" t="s">
        <v>390</v>
      </c>
      <c r="R114" s="72" t="s">
        <v>123</v>
      </c>
      <c r="S114" s="68" t="s">
        <v>124</v>
      </c>
      <c r="T114" s="68" t="s">
        <v>348</v>
      </c>
      <c r="U114" s="90"/>
    </row>
    <row r="115" spans="1:21" ht="16.5" customHeight="1" x14ac:dyDescent="0.2">
      <c r="A115" s="250"/>
      <c r="B115" s="343"/>
      <c r="C115" s="363"/>
      <c r="D115" s="81" t="s">
        <v>77</v>
      </c>
      <c r="E115" s="84"/>
      <c r="F115" s="52"/>
      <c r="G115" s="52"/>
      <c r="H115" s="190"/>
      <c r="I115" s="53"/>
      <c r="J115" s="53"/>
      <c r="K115" s="53"/>
      <c r="L115" s="53"/>
      <c r="M115" s="53"/>
      <c r="N115" s="53"/>
      <c r="O115" s="53"/>
      <c r="P115" s="53"/>
      <c r="Q115" s="53"/>
      <c r="R115" s="53"/>
      <c r="S115" s="68"/>
      <c r="T115" s="68"/>
      <c r="U115" s="90"/>
    </row>
    <row r="116" spans="1:21" ht="27" customHeight="1" x14ac:dyDescent="0.2">
      <c r="A116" s="249">
        <v>43</v>
      </c>
      <c r="B116" s="343" t="s">
        <v>360</v>
      </c>
      <c r="C116" s="343" t="s">
        <v>166</v>
      </c>
      <c r="D116" s="81" t="s">
        <v>243</v>
      </c>
      <c r="E116" s="84">
        <v>58000</v>
      </c>
      <c r="F116" s="190" t="s">
        <v>299</v>
      </c>
      <c r="G116" s="190" t="s">
        <v>178</v>
      </c>
      <c r="H116" s="57" t="s">
        <v>323</v>
      </c>
      <c r="I116" s="23" t="s">
        <v>378</v>
      </c>
      <c r="J116" s="72" t="s">
        <v>123</v>
      </c>
      <c r="K116" s="26" t="s">
        <v>121</v>
      </c>
      <c r="L116" s="72" t="s">
        <v>123</v>
      </c>
      <c r="M116" s="72" t="s">
        <v>123</v>
      </c>
      <c r="N116" s="23" t="s">
        <v>268</v>
      </c>
      <c r="O116" s="72" t="s">
        <v>390</v>
      </c>
      <c r="P116" s="72" t="s">
        <v>123</v>
      </c>
      <c r="Q116" s="23" t="s">
        <v>390</v>
      </c>
      <c r="R116" s="72" t="s">
        <v>404</v>
      </c>
      <c r="S116" s="68" t="s">
        <v>124</v>
      </c>
      <c r="T116" s="68" t="s">
        <v>348</v>
      </c>
      <c r="U116" s="90"/>
    </row>
    <row r="117" spans="1:21" ht="17.25" customHeight="1" x14ac:dyDescent="0.2">
      <c r="A117" s="250"/>
      <c r="B117" s="343"/>
      <c r="C117" s="343"/>
      <c r="D117" s="81" t="s">
        <v>77</v>
      </c>
      <c r="E117" s="84"/>
      <c r="F117" s="52"/>
      <c r="G117" s="52"/>
      <c r="H117" s="190"/>
      <c r="I117" s="53"/>
      <c r="J117" s="53"/>
      <c r="K117" s="53"/>
      <c r="L117" s="53"/>
      <c r="M117" s="53"/>
      <c r="N117" s="53"/>
      <c r="O117" s="53"/>
      <c r="P117" s="53"/>
      <c r="Q117" s="53"/>
      <c r="R117" s="53"/>
      <c r="S117" s="68"/>
      <c r="T117" s="68"/>
      <c r="U117" s="90"/>
    </row>
    <row r="118" spans="1:21" ht="27.75" customHeight="1" x14ac:dyDescent="0.2">
      <c r="A118" s="249">
        <v>44</v>
      </c>
      <c r="B118" s="343" t="s">
        <v>361</v>
      </c>
      <c r="C118" s="343" t="s">
        <v>167</v>
      </c>
      <c r="D118" s="81" t="s">
        <v>243</v>
      </c>
      <c r="E118" s="84">
        <v>85000</v>
      </c>
      <c r="F118" s="190" t="s">
        <v>299</v>
      </c>
      <c r="G118" s="190" t="s">
        <v>178</v>
      </c>
      <c r="H118" s="57" t="s">
        <v>323</v>
      </c>
      <c r="I118" s="23" t="s">
        <v>378</v>
      </c>
      <c r="J118" s="72" t="s">
        <v>123</v>
      </c>
      <c r="K118" s="26" t="s">
        <v>121</v>
      </c>
      <c r="L118" s="72" t="s">
        <v>123</v>
      </c>
      <c r="M118" s="72" t="s">
        <v>123</v>
      </c>
      <c r="N118" s="23" t="s">
        <v>268</v>
      </c>
      <c r="O118" s="72" t="s">
        <v>390</v>
      </c>
      <c r="P118" s="72" t="s">
        <v>123</v>
      </c>
      <c r="Q118" s="23" t="s">
        <v>390</v>
      </c>
      <c r="R118" s="72" t="s">
        <v>404</v>
      </c>
      <c r="S118" s="68" t="s">
        <v>124</v>
      </c>
      <c r="T118" s="68" t="s">
        <v>348</v>
      </c>
      <c r="U118" s="90"/>
    </row>
    <row r="119" spans="1:21" ht="21" customHeight="1" x14ac:dyDescent="0.2">
      <c r="A119" s="250"/>
      <c r="B119" s="343"/>
      <c r="C119" s="343"/>
      <c r="D119" s="81" t="s">
        <v>77</v>
      </c>
      <c r="E119" s="84"/>
      <c r="F119" s="52"/>
      <c r="G119" s="52"/>
      <c r="H119" s="190"/>
      <c r="I119" s="53"/>
      <c r="J119" s="53"/>
      <c r="K119" s="53"/>
      <c r="L119" s="53"/>
      <c r="M119" s="53"/>
      <c r="N119" s="53"/>
      <c r="O119" s="53"/>
      <c r="P119" s="53"/>
      <c r="Q119" s="53"/>
      <c r="R119" s="53"/>
      <c r="S119" s="68"/>
      <c r="T119" s="68"/>
      <c r="U119" s="90"/>
    </row>
    <row r="120" spans="1:21" ht="30.75" customHeight="1" x14ac:dyDescent="0.2">
      <c r="A120" s="292">
        <v>45</v>
      </c>
      <c r="B120" s="343" t="s">
        <v>362</v>
      </c>
      <c r="C120" s="370" t="s">
        <v>168</v>
      </c>
      <c r="D120" s="81" t="s">
        <v>243</v>
      </c>
      <c r="E120" s="84">
        <v>85000</v>
      </c>
      <c r="F120" s="190" t="s">
        <v>299</v>
      </c>
      <c r="G120" s="190" t="s">
        <v>178</v>
      </c>
      <c r="H120" s="57" t="s">
        <v>323</v>
      </c>
      <c r="I120" s="23" t="s">
        <v>378</v>
      </c>
      <c r="J120" s="72" t="s">
        <v>123</v>
      </c>
      <c r="K120" s="26" t="s">
        <v>121</v>
      </c>
      <c r="L120" s="72" t="s">
        <v>123</v>
      </c>
      <c r="M120" s="72" t="s">
        <v>123</v>
      </c>
      <c r="N120" s="23" t="s">
        <v>268</v>
      </c>
      <c r="O120" s="72" t="s">
        <v>390</v>
      </c>
      <c r="P120" s="72" t="s">
        <v>123</v>
      </c>
      <c r="Q120" s="23" t="s">
        <v>390</v>
      </c>
      <c r="R120" s="72" t="s">
        <v>404</v>
      </c>
      <c r="S120" s="68" t="s">
        <v>124</v>
      </c>
      <c r="T120" s="68" t="s">
        <v>348</v>
      </c>
      <c r="U120" s="90"/>
    </row>
    <row r="121" spans="1:21" ht="21" customHeight="1" x14ac:dyDescent="0.2">
      <c r="A121" s="292"/>
      <c r="B121" s="343"/>
      <c r="C121" s="371"/>
      <c r="D121" s="81" t="s">
        <v>77</v>
      </c>
      <c r="E121" s="84"/>
      <c r="F121" s="52"/>
      <c r="G121" s="52"/>
      <c r="H121" s="190"/>
      <c r="I121" s="53"/>
      <c r="J121" s="53"/>
      <c r="K121" s="53"/>
      <c r="L121" s="53"/>
      <c r="M121" s="53"/>
      <c r="N121" s="53"/>
      <c r="O121" s="53"/>
      <c r="P121" s="53"/>
      <c r="Q121" s="53"/>
      <c r="R121" s="53"/>
      <c r="S121" s="68"/>
      <c r="T121" s="68"/>
      <c r="U121" s="90"/>
    </row>
    <row r="122" spans="1:21" ht="26.25" customHeight="1" x14ac:dyDescent="0.2">
      <c r="A122" s="369">
        <v>46</v>
      </c>
      <c r="B122" s="343" t="s">
        <v>363</v>
      </c>
      <c r="C122" s="357" t="s">
        <v>169</v>
      </c>
      <c r="D122" s="81" t="s">
        <v>243</v>
      </c>
      <c r="E122" s="84">
        <v>85000</v>
      </c>
      <c r="F122" s="190" t="s">
        <v>299</v>
      </c>
      <c r="G122" s="190" t="s">
        <v>178</v>
      </c>
      <c r="H122" s="57" t="s">
        <v>323</v>
      </c>
      <c r="I122" s="23" t="s">
        <v>378</v>
      </c>
      <c r="J122" s="72" t="s">
        <v>123</v>
      </c>
      <c r="K122" s="26" t="s">
        <v>121</v>
      </c>
      <c r="L122" s="72" t="s">
        <v>123</v>
      </c>
      <c r="M122" s="72" t="s">
        <v>123</v>
      </c>
      <c r="N122" s="23" t="s">
        <v>268</v>
      </c>
      <c r="O122" s="72" t="s">
        <v>390</v>
      </c>
      <c r="P122" s="72" t="s">
        <v>123</v>
      </c>
      <c r="Q122" s="23" t="s">
        <v>390</v>
      </c>
      <c r="R122" s="72" t="s">
        <v>404</v>
      </c>
      <c r="S122" s="68" t="s">
        <v>124</v>
      </c>
      <c r="T122" s="68" t="s">
        <v>348</v>
      </c>
      <c r="U122" s="90"/>
    </row>
    <row r="123" spans="1:21" ht="17.25" customHeight="1" x14ac:dyDescent="0.2">
      <c r="A123" s="250"/>
      <c r="B123" s="343"/>
      <c r="C123" s="358"/>
      <c r="D123" s="81" t="s">
        <v>77</v>
      </c>
      <c r="E123" s="84"/>
      <c r="F123" s="52"/>
      <c r="G123" s="52"/>
      <c r="H123" s="190"/>
      <c r="I123" s="53"/>
      <c r="J123" s="53"/>
      <c r="K123" s="53"/>
      <c r="L123" s="53"/>
      <c r="M123" s="53"/>
      <c r="N123" s="53"/>
      <c r="O123" s="53"/>
      <c r="P123" s="53"/>
      <c r="Q123" s="53"/>
      <c r="R123" s="53"/>
      <c r="S123" s="68"/>
      <c r="T123" s="68"/>
      <c r="U123" s="90"/>
    </row>
    <row r="124" spans="1:21" ht="30.75" customHeight="1" x14ac:dyDescent="0.2">
      <c r="A124" s="249">
        <v>47</v>
      </c>
      <c r="B124" s="343" t="s">
        <v>364</v>
      </c>
      <c r="C124" s="370" t="s">
        <v>185</v>
      </c>
      <c r="D124" s="81" t="s">
        <v>243</v>
      </c>
      <c r="E124" s="84">
        <v>58000</v>
      </c>
      <c r="F124" s="190" t="s">
        <v>299</v>
      </c>
      <c r="G124" s="190" t="s">
        <v>178</v>
      </c>
      <c r="H124" s="196" t="s">
        <v>239</v>
      </c>
      <c r="I124" s="23" t="s">
        <v>378</v>
      </c>
      <c r="J124" s="72" t="s">
        <v>123</v>
      </c>
      <c r="K124" s="26" t="s">
        <v>121</v>
      </c>
      <c r="L124" s="72" t="s">
        <v>123</v>
      </c>
      <c r="M124" s="72" t="s">
        <v>123</v>
      </c>
      <c r="N124" s="23" t="s">
        <v>268</v>
      </c>
      <c r="O124" s="72" t="s">
        <v>123</v>
      </c>
      <c r="P124" s="72" t="s">
        <v>123</v>
      </c>
      <c r="Q124" s="23" t="s">
        <v>390</v>
      </c>
      <c r="R124" s="72" t="s">
        <v>123</v>
      </c>
      <c r="S124" s="68" t="s">
        <v>124</v>
      </c>
      <c r="T124" s="68" t="s">
        <v>348</v>
      </c>
      <c r="U124" s="90"/>
    </row>
    <row r="125" spans="1:21" ht="18.75" customHeight="1" x14ac:dyDescent="0.2">
      <c r="A125" s="250"/>
      <c r="B125" s="343"/>
      <c r="C125" s="371"/>
      <c r="D125" s="81" t="s">
        <v>77</v>
      </c>
      <c r="E125" s="84"/>
      <c r="F125" s="52"/>
      <c r="G125" s="52"/>
      <c r="H125" s="190"/>
      <c r="I125" s="53"/>
      <c r="J125" s="53"/>
      <c r="K125" s="53"/>
      <c r="L125" s="53"/>
      <c r="M125" s="53"/>
      <c r="N125" s="53"/>
      <c r="O125" s="53"/>
      <c r="P125" s="53"/>
      <c r="Q125" s="53"/>
      <c r="R125" s="53"/>
      <c r="S125" s="68"/>
      <c r="T125" s="68"/>
      <c r="U125" s="90"/>
    </row>
    <row r="126" spans="1:21" ht="25.5" customHeight="1" x14ac:dyDescent="0.2">
      <c r="A126" s="249">
        <v>48</v>
      </c>
      <c r="B126" s="343" t="s">
        <v>365</v>
      </c>
      <c r="C126" s="343" t="s">
        <v>170</v>
      </c>
      <c r="D126" s="81" t="s">
        <v>243</v>
      </c>
      <c r="E126" s="84">
        <v>34000</v>
      </c>
      <c r="F126" s="190" t="s">
        <v>299</v>
      </c>
      <c r="G126" s="190" t="s">
        <v>178</v>
      </c>
      <c r="H126" s="196" t="s">
        <v>239</v>
      </c>
      <c r="I126" s="23" t="s">
        <v>378</v>
      </c>
      <c r="J126" s="72" t="s">
        <v>123</v>
      </c>
      <c r="K126" s="26" t="s">
        <v>121</v>
      </c>
      <c r="L126" s="72" t="s">
        <v>123</v>
      </c>
      <c r="M126" s="72" t="s">
        <v>123</v>
      </c>
      <c r="N126" s="23" t="s">
        <v>268</v>
      </c>
      <c r="O126" s="72" t="s">
        <v>123</v>
      </c>
      <c r="P126" s="72" t="s">
        <v>123</v>
      </c>
      <c r="Q126" s="23" t="s">
        <v>390</v>
      </c>
      <c r="R126" s="72" t="s">
        <v>123</v>
      </c>
      <c r="S126" s="68" t="s">
        <v>124</v>
      </c>
      <c r="T126" s="68" t="s">
        <v>348</v>
      </c>
      <c r="U126" s="90"/>
    </row>
    <row r="127" spans="1:21" ht="21" customHeight="1" x14ac:dyDescent="0.2">
      <c r="A127" s="250"/>
      <c r="B127" s="343"/>
      <c r="C127" s="343"/>
      <c r="D127" s="81" t="s">
        <v>77</v>
      </c>
      <c r="E127" s="84"/>
      <c r="F127" s="52"/>
      <c r="G127" s="52"/>
      <c r="H127" s="190"/>
      <c r="I127" s="53"/>
      <c r="J127" s="53"/>
      <c r="K127" s="53"/>
      <c r="L127" s="53"/>
      <c r="M127" s="53"/>
      <c r="N127" s="53"/>
      <c r="O127" s="53"/>
      <c r="P127" s="53"/>
      <c r="Q127" s="53"/>
      <c r="R127" s="53"/>
      <c r="S127" s="68"/>
      <c r="T127" s="68"/>
      <c r="U127" s="90"/>
    </row>
    <row r="128" spans="1:21" ht="21" customHeight="1" x14ac:dyDescent="0.2">
      <c r="A128" s="249">
        <v>49</v>
      </c>
      <c r="B128" s="343" t="s">
        <v>366</v>
      </c>
      <c r="C128" s="343" t="s">
        <v>171</v>
      </c>
      <c r="D128" s="81" t="s">
        <v>243</v>
      </c>
      <c r="E128" s="84">
        <v>34000</v>
      </c>
      <c r="F128" s="190" t="s">
        <v>299</v>
      </c>
      <c r="G128" s="190" t="s">
        <v>178</v>
      </c>
      <c r="H128" s="196" t="s">
        <v>239</v>
      </c>
      <c r="I128" s="23" t="s">
        <v>378</v>
      </c>
      <c r="J128" s="72" t="s">
        <v>123</v>
      </c>
      <c r="K128" s="26" t="s">
        <v>121</v>
      </c>
      <c r="L128" s="72" t="s">
        <v>123</v>
      </c>
      <c r="M128" s="72" t="s">
        <v>123</v>
      </c>
      <c r="N128" s="23" t="s">
        <v>268</v>
      </c>
      <c r="O128" s="72" t="s">
        <v>123</v>
      </c>
      <c r="P128" s="72" t="s">
        <v>123</v>
      </c>
      <c r="Q128" s="23" t="s">
        <v>390</v>
      </c>
      <c r="R128" s="72" t="s">
        <v>123</v>
      </c>
      <c r="S128" s="68" t="s">
        <v>124</v>
      </c>
      <c r="T128" s="68" t="s">
        <v>348</v>
      </c>
      <c r="U128" s="90"/>
    </row>
    <row r="129" spans="1:23" ht="21" customHeight="1" x14ac:dyDescent="0.2">
      <c r="A129" s="250"/>
      <c r="B129" s="343"/>
      <c r="C129" s="343"/>
      <c r="D129" s="81" t="s">
        <v>77</v>
      </c>
      <c r="E129" s="84"/>
      <c r="F129" s="52"/>
      <c r="G129" s="52"/>
      <c r="H129" s="190"/>
      <c r="I129" s="53"/>
      <c r="J129" s="53"/>
      <c r="K129" s="53"/>
      <c r="L129" s="53"/>
      <c r="M129" s="53"/>
      <c r="N129" s="53"/>
      <c r="O129" s="53"/>
      <c r="P129" s="53"/>
      <c r="Q129" s="53"/>
      <c r="R129" s="53"/>
      <c r="S129" s="68"/>
      <c r="T129" s="68"/>
      <c r="U129" s="90"/>
    </row>
    <row r="130" spans="1:23" ht="27" customHeight="1" x14ac:dyDescent="0.2">
      <c r="A130" s="249">
        <v>50</v>
      </c>
      <c r="B130" s="343" t="s">
        <v>367</v>
      </c>
      <c r="C130" s="362" t="s">
        <v>295</v>
      </c>
      <c r="D130" s="81" t="s">
        <v>243</v>
      </c>
      <c r="E130" s="84">
        <v>48000</v>
      </c>
      <c r="F130" s="190" t="s">
        <v>299</v>
      </c>
      <c r="G130" s="190" t="s">
        <v>178</v>
      </c>
      <c r="H130" s="196" t="s">
        <v>239</v>
      </c>
      <c r="I130" s="23" t="s">
        <v>378</v>
      </c>
      <c r="J130" s="72" t="s">
        <v>123</v>
      </c>
      <c r="K130" s="26" t="s">
        <v>121</v>
      </c>
      <c r="L130" s="72" t="s">
        <v>123</v>
      </c>
      <c r="M130" s="72" t="s">
        <v>123</v>
      </c>
      <c r="N130" s="23" t="s">
        <v>268</v>
      </c>
      <c r="O130" s="72" t="s">
        <v>123</v>
      </c>
      <c r="P130" s="72" t="s">
        <v>123</v>
      </c>
      <c r="Q130" s="23" t="s">
        <v>390</v>
      </c>
      <c r="R130" s="72" t="s">
        <v>123</v>
      </c>
      <c r="S130" s="68" t="s">
        <v>124</v>
      </c>
      <c r="T130" s="68" t="s">
        <v>348</v>
      </c>
      <c r="U130" s="90"/>
    </row>
    <row r="131" spans="1:23" ht="21" customHeight="1" x14ac:dyDescent="0.2">
      <c r="A131" s="250"/>
      <c r="B131" s="343"/>
      <c r="C131" s="363"/>
      <c r="D131" s="81" t="s">
        <v>77</v>
      </c>
      <c r="E131" s="84"/>
      <c r="F131" s="52"/>
      <c r="G131" s="52"/>
      <c r="H131" s="190"/>
      <c r="I131" s="53"/>
      <c r="J131" s="53"/>
      <c r="K131" s="53"/>
      <c r="L131" s="53"/>
      <c r="M131" s="53"/>
      <c r="N131" s="53"/>
      <c r="O131" s="53"/>
      <c r="P131" s="53"/>
      <c r="Q131" s="53"/>
      <c r="R131" s="53"/>
      <c r="S131" s="68"/>
      <c r="T131" s="68"/>
      <c r="U131" s="90"/>
    </row>
    <row r="132" spans="1:23" ht="24.75" customHeight="1" x14ac:dyDescent="0.2">
      <c r="A132" s="292">
        <v>51</v>
      </c>
      <c r="B132" s="343" t="s">
        <v>368</v>
      </c>
      <c r="C132" s="362" t="s">
        <v>294</v>
      </c>
      <c r="D132" s="81" t="s">
        <v>243</v>
      </c>
      <c r="E132" s="84">
        <v>36000</v>
      </c>
      <c r="F132" s="190" t="s">
        <v>299</v>
      </c>
      <c r="G132" s="190" t="s">
        <v>178</v>
      </c>
      <c r="H132" s="196" t="s">
        <v>239</v>
      </c>
      <c r="I132" s="23" t="s">
        <v>296</v>
      </c>
      <c r="J132" s="72" t="s">
        <v>123</v>
      </c>
      <c r="K132" s="26" t="s">
        <v>122</v>
      </c>
      <c r="L132" s="72" t="s">
        <v>123</v>
      </c>
      <c r="M132" s="72" t="s">
        <v>123</v>
      </c>
      <c r="N132" s="23" t="s">
        <v>297</v>
      </c>
      <c r="O132" s="72" t="s">
        <v>123</v>
      </c>
      <c r="P132" s="72" t="s">
        <v>123</v>
      </c>
      <c r="Q132" s="23" t="s">
        <v>298</v>
      </c>
      <c r="R132" s="72" t="s">
        <v>123</v>
      </c>
      <c r="S132" s="68" t="s">
        <v>125</v>
      </c>
      <c r="T132" s="68" t="s">
        <v>348</v>
      </c>
      <c r="U132" s="90"/>
    </row>
    <row r="133" spans="1:23" ht="21" customHeight="1" x14ac:dyDescent="0.2">
      <c r="A133" s="292"/>
      <c r="B133" s="343"/>
      <c r="C133" s="363"/>
      <c r="D133" s="81" t="s">
        <v>77</v>
      </c>
      <c r="E133" s="84"/>
      <c r="F133" s="52"/>
      <c r="G133" s="52"/>
      <c r="H133" s="190"/>
      <c r="I133" s="53"/>
      <c r="J133" s="53"/>
      <c r="K133" s="53"/>
      <c r="L133" s="53"/>
      <c r="M133" s="53"/>
      <c r="N133" s="53"/>
      <c r="O133" s="53"/>
      <c r="P133" s="53"/>
      <c r="Q133" s="53"/>
      <c r="R133" s="53"/>
      <c r="S133" s="68"/>
      <c r="T133" s="68"/>
      <c r="U133" s="90"/>
    </row>
    <row r="134" spans="1:23" ht="34.5" customHeight="1" x14ac:dyDescent="0.2">
      <c r="A134" s="249">
        <v>52</v>
      </c>
      <c r="B134" s="343" t="s">
        <v>369</v>
      </c>
      <c r="C134" s="343" t="s">
        <v>186</v>
      </c>
      <c r="D134" s="81" t="s">
        <v>243</v>
      </c>
      <c r="E134" s="82">
        <v>38000</v>
      </c>
      <c r="F134" s="190" t="s">
        <v>299</v>
      </c>
      <c r="G134" s="190" t="s">
        <v>178</v>
      </c>
      <c r="H134" s="196" t="s">
        <v>239</v>
      </c>
      <c r="I134" s="23" t="s">
        <v>378</v>
      </c>
      <c r="J134" s="72" t="s">
        <v>123</v>
      </c>
      <c r="K134" s="26" t="s">
        <v>121</v>
      </c>
      <c r="L134" s="72" t="s">
        <v>123</v>
      </c>
      <c r="M134" s="72" t="s">
        <v>123</v>
      </c>
      <c r="N134" s="23" t="s">
        <v>268</v>
      </c>
      <c r="O134" s="72" t="s">
        <v>123</v>
      </c>
      <c r="P134" s="72" t="s">
        <v>123</v>
      </c>
      <c r="Q134" s="23" t="s">
        <v>390</v>
      </c>
      <c r="R134" s="72" t="s">
        <v>123</v>
      </c>
      <c r="S134" s="68" t="s">
        <v>124</v>
      </c>
      <c r="T134" s="68" t="s">
        <v>348</v>
      </c>
      <c r="U134" s="90"/>
    </row>
    <row r="135" spans="1:23" ht="26.25" customHeight="1" x14ac:dyDescent="0.2">
      <c r="A135" s="250"/>
      <c r="B135" s="343"/>
      <c r="C135" s="343"/>
      <c r="D135" s="81" t="s">
        <v>77</v>
      </c>
      <c r="E135" s="84"/>
      <c r="F135" s="52"/>
      <c r="G135" s="52"/>
      <c r="H135" s="190"/>
      <c r="I135" s="53"/>
      <c r="J135" s="53"/>
      <c r="K135" s="53"/>
      <c r="L135" s="53"/>
      <c r="M135" s="53"/>
      <c r="N135" s="53"/>
      <c r="O135" s="53"/>
      <c r="P135" s="53"/>
      <c r="Q135" s="53"/>
      <c r="R135" s="53"/>
      <c r="S135" s="68"/>
      <c r="T135" s="68"/>
      <c r="U135" s="90"/>
    </row>
    <row r="136" spans="1:23" ht="36" customHeight="1" x14ac:dyDescent="0.2">
      <c r="A136" s="249">
        <v>53</v>
      </c>
      <c r="B136" s="343" t="s">
        <v>370</v>
      </c>
      <c r="C136" s="343" t="s">
        <v>187</v>
      </c>
      <c r="D136" s="81" t="s">
        <v>243</v>
      </c>
      <c r="E136" s="82">
        <v>38000</v>
      </c>
      <c r="F136" s="190" t="s">
        <v>299</v>
      </c>
      <c r="G136" s="190" t="s">
        <v>178</v>
      </c>
      <c r="H136" s="196" t="s">
        <v>239</v>
      </c>
      <c r="I136" s="23" t="s">
        <v>378</v>
      </c>
      <c r="J136" s="72" t="s">
        <v>123</v>
      </c>
      <c r="K136" s="26" t="s">
        <v>121</v>
      </c>
      <c r="L136" s="72" t="s">
        <v>123</v>
      </c>
      <c r="M136" s="72" t="s">
        <v>123</v>
      </c>
      <c r="N136" s="23" t="s">
        <v>268</v>
      </c>
      <c r="O136" s="72" t="s">
        <v>123</v>
      </c>
      <c r="P136" s="72" t="s">
        <v>123</v>
      </c>
      <c r="Q136" s="23" t="s">
        <v>390</v>
      </c>
      <c r="R136" s="72" t="s">
        <v>123</v>
      </c>
      <c r="S136" s="68" t="s">
        <v>124</v>
      </c>
      <c r="T136" s="68" t="s">
        <v>348</v>
      </c>
      <c r="U136" s="90"/>
    </row>
    <row r="137" spans="1:23" ht="21.75" customHeight="1" x14ac:dyDescent="0.2">
      <c r="A137" s="250"/>
      <c r="B137" s="343"/>
      <c r="C137" s="343"/>
      <c r="D137" s="81" t="s">
        <v>77</v>
      </c>
      <c r="E137" s="84"/>
      <c r="F137" s="52"/>
      <c r="G137" s="52"/>
      <c r="H137" s="190"/>
      <c r="I137" s="53"/>
      <c r="J137" s="53"/>
      <c r="K137" s="53"/>
      <c r="L137" s="53"/>
      <c r="M137" s="53"/>
      <c r="N137" s="53"/>
      <c r="O137" s="53"/>
      <c r="P137" s="53"/>
      <c r="Q137" s="53"/>
      <c r="R137" s="53"/>
      <c r="S137" s="53"/>
      <c r="T137" s="53"/>
      <c r="U137" s="90"/>
      <c r="V137" s="21"/>
    </row>
    <row r="138" spans="1:23" ht="19.5" customHeight="1" x14ac:dyDescent="0.2">
      <c r="A138" s="249">
        <v>54</v>
      </c>
      <c r="B138" s="362" t="s">
        <v>172</v>
      </c>
      <c r="C138" s="347" t="s">
        <v>173</v>
      </c>
      <c r="D138" s="81" t="s">
        <v>243</v>
      </c>
      <c r="E138" s="82">
        <v>140000</v>
      </c>
      <c r="F138" s="19" t="s">
        <v>194</v>
      </c>
      <c r="G138" s="81" t="s">
        <v>177</v>
      </c>
      <c r="H138" s="190" t="s">
        <v>323</v>
      </c>
      <c r="I138" s="359" t="s">
        <v>174</v>
      </c>
      <c r="J138" s="360"/>
      <c r="K138" s="360"/>
      <c r="L138" s="360"/>
      <c r="M138" s="360"/>
      <c r="N138" s="360"/>
      <c r="O138" s="360"/>
      <c r="P138" s="360"/>
      <c r="Q138" s="360"/>
      <c r="R138" s="360"/>
      <c r="S138" s="361"/>
      <c r="T138" s="68" t="s">
        <v>349</v>
      </c>
      <c r="U138" s="90"/>
      <c r="W138" s="21"/>
    </row>
    <row r="139" spans="1:23" ht="33.75" customHeight="1" x14ac:dyDescent="0.2">
      <c r="A139" s="250"/>
      <c r="B139" s="363"/>
      <c r="C139" s="348"/>
      <c r="D139" s="81" t="s">
        <v>77</v>
      </c>
      <c r="E139" s="85"/>
      <c r="F139" s="8"/>
      <c r="G139" s="8"/>
      <c r="H139" s="8"/>
      <c r="I139" s="24"/>
      <c r="J139" s="24"/>
      <c r="K139" s="24"/>
      <c r="L139" s="24"/>
      <c r="M139" s="24"/>
      <c r="N139" s="24"/>
      <c r="O139" s="24"/>
      <c r="P139" s="24"/>
      <c r="Q139" s="24"/>
      <c r="R139" s="24"/>
      <c r="S139" s="24"/>
      <c r="T139" s="25"/>
      <c r="U139" s="90"/>
      <c r="W139" s="21"/>
    </row>
    <row r="140" spans="1:23" ht="17.25" customHeight="1" x14ac:dyDescent="0.2">
      <c r="A140" s="284"/>
      <c r="B140" s="281" t="s">
        <v>107</v>
      </c>
      <c r="C140" s="257"/>
      <c r="D140" s="81" t="s">
        <v>243</v>
      </c>
      <c r="E140" s="44">
        <f>E138+E136+E134+E132+E130+E128+E126+E124+E122+E120+E118+E116+E114+E112+E110+E108+E106+E104+E102+E100+E98+E96+E94</f>
        <v>1388000</v>
      </c>
      <c r="F140" s="8"/>
      <c r="G140" s="8"/>
      <c r="H140" s="8"/>
      <c r="I140" s="24"/>
      <c r="J140" s="24"/>
      <c r="K140" s="24"/>
      <c r="L140" s="24"/>
      <c r="M140" s="24"/>
      <c r="N140" s="24"/>
      <c r="O140" s="24"/>
      <c r="P140" s="24"/>
      <c r="Q140" s="24"/>
      <c r="R140" s="24"/>
      <c r="S140" s="24"/>
      <c r="T140" s="24"/>
      <c r="U140" s="90"/>
      <c r="W140" s="21"/>
    </row>
    <row r="141" spans="1:23" ht="12.75" customHeight="1" x14ac:dyDescent="0.2">
      <c r="A141" s="284"/>
      <c r="B141" s="285"/>
      <c r="C141" s="260"/>
      <c r="D141" s="81" t="s">
        <v>77</v>
      </c>
      <c r="E141" s="44"/>
      <c r="F141" s="8"/>
      <c r="G141" s="8"/>
      <c r="H141" s="8"/>
      <c r="I141" s="24"/>
      <c r="J141" s="24"/>
      <c r="K141" s="24"/>
      <c r="L141" s="24"/>
      <c r="M141" s="24"/>
      <c r="N141" s="24"/>
      <c r="O141" s="24"/>
      <c r="P141" s="24"/>
      <c r="Q141" s="24"/>
      <c r="R141" s="24"/>
      <c r="S141" s="24"/>
      <c r="T141" s="24"/>
      <c r="U141" s="90"/>
      <c r="W141" s="21"/>
    </row>
    <row r="142" spans="1:23" ht="17.25" customHeight="1" x14ac:dyDescent="0.2">
      <c r="A142" s="279"/>
      <c r="B142" s="281" t="s">
        <v>175</v>
      </c>
      <c r="C142" s="257"/>
      <c r="D142" s="81" t="s">
        <v>243</v>
      </c>
      <c r="E142" s="124">
        <f>E140+E90+E60</f>
        <v>3723500</v>
      </c>
      <c r="F142" s="8"/>
      <c r="G142" s="8"/>
      <c r="H142" s="8"/>
      <c r="I142" s="24"/>
      <c r="J142" s="24"/>
      <c r="K142" s="24"/>
      <c r="L142" s="24"/>
      <c r="M142" s="24"/>
      <c r="N142" s="24"/>
      <c r="O142" s="24"/>
      <c r="P142" s="24"/>
      <c r="Q142" s="24"/>
      <c r="R142" s="24"/>
      <c r="S142" s="24"/>
      <c r="T142" s="24"/>
      <c r="U142" s="91"/>
      <c r="V142" s="21"/>
    </row>
    <row r="143" spans="1:23" ht="18" customHeight="1" thickBot="1" x14ac:dyDescent="0.25">
      <c r="A143" s="280"/>
      <c r="B143" s="282"/>
      <c r="C143" s="283"/>
      <c r="D143" s="171" t="s">
        <v>77</v>
      </c>
      <c r="E143" s="92"/>
      <c r="F143" s="93"/>
      <c r="G143" s="93"/>
      <c r="H143" s="93"/>
      <c r="I143" s="94"/>
      <c r="J143" s="94"/>
      <c r="K143" s="94"/>
      <c r="L143" s="94"/>
      <c r="M143" s="94"/>
      <c r="N143" s="94"/>
      <c r="O143" s="94"/>
      <c r="P143" s="94"/>
      <c r="Q143" s="94"/>
      <c r="R143" s="94"/>
      <c r="S143" s="94"/>
      <c r="T143" s="94"/>
      <c r="U143" s="95"/>
      <c r="W143" s="21"/>
    </row>
    <row r="144" spans="1:23" ht="6.75" customHeight="1" x14ac:dyDescent="0.2">
      <c r="A144" s="54"/>
      <c r="B144" s="21"/>
      <c r="C144"/>
      <c r="E144"/>
      <c r="F144"/>
      <c r="G144"/>
      <c r="U144" s="21"/>
      <c r="W144" s="21"/>
    </row>
    <row r="145" spans="1:23" ht="61.5" customHeight="1" x14ac:dyDescent="0.2">
      <c r="A145" s="367" t="s">
        <v>195</v>
      </c>
      <c r="B145" s="368"/>
      <c r="C145" s="368"/>
      <c r="D145" s="368"/>
      <c r="E145" s="368"/>
      <c r="F145" s="368"/>
      <c r="G145" s="368"/>
      <c r="H145" s="368"/>
      <c r="I145" s="368"/>
      <c r="J145" s="368"/>
      <c r="K145" s="368"/>
      <c r="L145" s="368"/>
      <c r="M145" s="368"/>
      <c r="N145" s="368"/>
      <c r="O145" s="368"/>
      <c r="P145" s="368"/>
      <c r="Q145" s="368"/>
      <c r="R145" s="368"/>
      <c r="S145" s="368"/>
      <c r="T145" s="368"/>
      <c r="U145" s="21"/>
      <c r="W145" s="21"/>
    </row>
    <row r="146" spans="1:23" ht="30" customHeight="1" x14ac:dyDescent="0.2">
      <c r="A146" s="55"/>
      <c r="U146" s="21"/>
      <c r="W146" s="21"/>
    </row>
    <row r="147" spans="1:23" ht="34.5" customHeight="1" x14ac:dyDescent="0.2">
      <c r="B147" s="17"/>
      <c r="C147"/>
      <c r="D147" s="12"/>
      <c r="G147"/>
      <c r="T147" s="21"/>
      <c r="W147" s="21"/>
    </row>
    <row r="148" spans="1:23" ht="30" customHeight="1" x14ac:dyDescent="0.2">
      <c r="B148" s="17"/>
      <c r="C148"/>
      <c r="D148" s="12"/>
      <c r="G148"/>
      <c r="T148" s="21"/>
      <c r="W148" s="21"/>
    </row>
    <row r="149" spans="1:23" ht="39.75" customHeight="1" x14ac:dyDescent="0.2">
      <c r="B149" s="17"/>
      <c r="C149"/>
      <c r="D149" s="12"/>
      <c r="G149"/>
      <c r="U149" s="21"/>
      <c r="W149" s="21"/>
    </row>
    <row r="150" spans="1:23" ht="30" customHeight="1" x14ac:dyDescent="0.2">
      <c r="W150" s="21"/>
    </row>
    <row r="151" spans="1:23" ht="33.75" customHeight="1" x14ac:dyDescent="0.2">
      <c r="W151" s="21"/>
    </row>
    <row r="152" spans="1:23" ht="30" customHeight="1" x14ac:dyDescent="0.2">
      <c r="W152" s="21"/>
    </row>
    <row r="153" spans="1:23" s="9" customFormat="1" ht="39.75" customHeight="1" x14ac:dyDescent="0.2">
      <c r="A153"/>
      <c r="B153"/>
      <c r="C153" s="17"/>
      <c r="D153"/>
      <c r="E153" s="12"/>
      <c r="F153" s="12"/>
      <c r="G153" s="12"/>
      <c r="H153"/>
      <c r="I153"/>
      <c r="J153"/>
      <c r="K153"/>
      <c r="L153"/>
      <c r="M153"/>
      <c r="N153"/>
      <c r="O153"/>
      <c r="P153"/>
      <c r="Q153"/>
      <c r="R153"/>
      <c r="S153"/>
      <c r="T153"/>
      <c r="U153"/>
      <c r="V153"/>
      <c r="W153" s="22"/>
    </row>
    <row r="154" spans="1:23" s="9" customFormat="1" ht="30" customHeight="1" x14ac:dyDescent="0.2">
      <c r="A154"/>
      <c r="B154"/>
      <c r="C154" s="17"/>
      <c r="D154"/>
      <c r="E154" s="12"/>
      <c r="F154" s="12"/>
      <c r="G154" s="12"/>
      <c r="H154"/>
      <c r="I154"/>
      <c r="J154"/>
      <c r="K154"/>
      <c r="L154"/>
      <c r="M154"/>
      <c r="N154"/>
      <c r="O154"/>
      <c r="P154"/>
      <c r="Q154"/>
      <c r="R154"/>
      <c r="S154"/>
      <c r="T154"/>
      <c r="U154"/>
      <c r="V154"/>
      <c r="W154" s="22"/>
    </row>
    <row r="155" spans="1:23" ht="50.25" customHeight="1" x14ac:dyDescent="0.2">
      <c r="W155" s="21"/>
    </row>
    <row r="156" spans="1:23" s="9" customFormat="1" ht="32.25" customHeight="1" x14ac:dyDescent="0.2">
      <c r="A156"/>
      <c r="B156"/>
      <c r="C156" s="17"/>
      <c r="D156"/>
      <c r="E156" s="12"/>
      <c r="F156" s="12"/>
      <c r="G156" s="12"/>
      <c r="H156"/>
      <c r="I156"/>
      <c r="J156"/>
      <c r="K156"/>
      <c r="L156"/>
      <c r="M156"/>
      <c r="N156"/>
      <c r="O156"/>
      <c r="P156"/>
      <c r="Q156"/>
      <c r="R156"/>
      <c r="S156"/>
      <c r="T156"/>
      <c r="U156"/>
      <c r="V156"/>
      <c r="W156" s="22"/>
    </row>
    <row r="157" spans="1:23" s="9" customFormat="1" ht="27" customHeight="1" x14ac:dyDescent="0.2">
      <c r="A157"/>
      <c r="B157"/>
      <c r="C157" s="17"/>
      <c r="D157"/>
      <c r="E157" s="12"/>
      <c r="F157" s="12"/>
      <c r="G157" s="12"/>
      <c r="H157"/>
      <c r="I157"/>
      <c r="J157"/>
      <c r="K157"/>
      <c r="L157"/>
      <c r="M157"/>
      <c r="N157"/>
      <c r="O157"/>
      <c r="P157"/>
      <c r="Q157"/>
      <c r="R157"/>
      <c r="S157"/>
      <c r="T157"/>
      <c r="U157"/>
      <c r="V157"/>
      <c r="W157" s="22"/>
    </row>
    <row r="158" spans="1:23" ht="32.25" customHeight="1" x14ac:dyDescent="0.2">
      <c r="W158" s="21"/>
    </row>
    <row r="159" spans="1:23" ht="32.25" customHeight="1" x14ac:dyDescent="0.2">
      <c r="W159" s="21"/>
    </row>
    <row r="160" spans="1:23" ht="36.75" customHeight="1" x14ac:dyDescent="0.2">
      <c r="W160" s="21"/>
    </row>
    <row r="161" spans="23:23" ht="30.75" customHeight="1" x14ac:dyDescent="0.2">
      <c r="W161" s="21"/>
    </row>
    <row r="162" spans="23:23" ht="35.25" customHeight="1" x14ac:dyDescent="0.2">
      <c r="W162" s="21"/>
    </row>
    <row r="163" spans="23:23" ht="32.25" customHeight="1" x14ac:dyDescent="0.2">
      <c r="W163" s="21"/>
    </row>
    <row r="164" spans="23:23" ht="17.25" customHeight="1" x14ac:dyDescent="0.2">
      <c r="W164" s="21"/>
    </row>
    <row r="165" spans="23:23" ht="16.5" customHeight="1" x14ac:dyDescent="0.2">
      <c r="W165" s="21"/>
    </row>
    <row r="166" spans="23:23" ht="20.25" customHeight="1" x14ac:dyDescent="0.2">
      <c r="W166" s="21"/>
    </row>
    <row r="167" spans="23:23" ht="102" customHeight="1" x14ac:dyDescent="0.2">
      <c r="W167" s="21"/>
    </row>
    <row r="168" spans="23:23" ht="36" customHeight="1" x14ac:dyDescent="0.2">
      <c r="W168" s="21"/>
    </row>
    <row r="169" spans="23:23" ht="30" customHeight="1" x14ac:dyDescent="0.2">
      <c r="W169" s="21"/>
    </row>
    <row r="170" spans="23:23" ht="35.25" customHeight="1" x14ac:dyDescent="0.2">
      <c r="W170" s="21"/>
    </row>
    <row r="171" spans="23:23" ht="24" customHeight="1" x14ac:dyDescent="0.2">
      <c r="W171" s="21"/>
    </row>
    <row r="172" spans="23:23" ht="34.5" customHeight="1" x14ac:dyDescent="0.2">
      <c r="W172" s="21"/>
    </row>
    <row r="173" spans="23:23" ht="32.25" customHeight="1" x14ac:dyDescent="0.2">
      <c r="W173" s="21"/>
    </row>
    <row r="174" spans="23:23" ht="33" customHeight="1" x14ac:dyDescent="0.2">
      <c r="W174" s="21"/>
    </row>
    <row r="175" spans="23:23" ht="32.25" customHeight="1" x14ac:dyDescent="0.2">
      <c r="W175" s="21"/>
    </row>
    <row r="176" spans="23:23" ht="33.75" customHeight="1" x14ac:dyDescent="0.2">
      <c r="W176" s="21"/>
    </row>
    <row r="177" spans="23:23" ht="34.5" customHeight="1" x14ac:dyDescent="0.2">
      <c r="W177" s="21"/>
    </row>
    <row r="178" spans="23:23" ht="33" customHeight="1" x14ac:dyDescent="0.2">
      <c r="W178" s="21"/>
    </row>
    <row r="179" spans="23:23" ht="29.25" customHeight="1" x14ac:dyDescent="0.2">
      <c r="W179" s="21"/>
    </row>
    <row r="180" spans="23:23" ht="34.5" customHeight="1" x14ac:dyDescent="0.2">
      <c r="W180" s="21"/>
    </row>
    <row r="181" spans="23:23" ht="29.25" customHeight="1" x14ac:dyDescent="0.2">
      <c r="W181" s="21"/>
    </row>
    <row r="182" spans="23:23" ht="14.25" customHeight="1" x14ac:dyDescent="0.2">
      <c r="W182" s="21"/>
    </row>
    <row r="183" spans="23:23" ht="14.25" customHeight="1" x14ac:dyDescent="0.2">
      <c r="W183" s="21"/>
    </row>
    <row r="184" spans="23:23" ht="36" customHeight="1" x14ac:dyDescent="0.2">
      <c r="W184" s="21"/>
    </row>
    <row r="185" spans="23:23" x14ac:dyDescent="0.2">
      <c r="W185" s="21"/>
    </row>
    <row r="186" spans="23:23" ht="36.75" customHeight="1" x14ac:dyDescent="0.2">
      <c r="W186" s="21"/>
    </row>
    <row r="187" spans="23:23" ht="15.75" customHeight="1" x14ac:dyDescent="0.2">
      <c r="W187" s="21"/>
    </row>
    <row r="188" spans="23:23" ht="15.75" customHeight="1" x14ac:dyDescent="0.2">
      <c r="W188" s="21"/>
    </row>
    <row r="189" spans="23:23" ht="13.5" customHeight="1" x14ac:dyDescent="0.2">
      <c r="W189" s="21"/>
    </row>
    <row r="190" spans="23:23" ht="15.75" customHeight="1" x14ac:dyDescent="0.2">
      <c r="W190" s="21"/>
    </row>
    <row r="191" spans="23:23" ht="18.75" customHeight="1" x14ac:dyDescent="0.2">
      <c r="W191" s="21"/>
    </row>
    <row r="192" spans="23:23" x14ac:dyDescent="0.2">
      <c r="W192" s="21"/>
    </row>
    <row r="193" ht="45.75" customHeight="1" x14ac:dyDescent="0.2"/>
  </sheetData>
  <mergeCells count="188">
    <mergeCell ref="C132:C133"/>
    <mergeCell ref="C134:C135"/>
    <mergeCell ref="B134:B135"/>
    <mergeCell ref="B126:B127"/>
    <mergeCell ref="C126:C127"/>
    <mergeCell ref="A128:A129"/>
    <mergeCell ref="B128:B129"/>
    <mergeCell ref="B132:B133"/>
    <mergeCell ref="A108:A109"/>
    <mergeCell ref="A110:A111"/>
    <mergeCell ref="A132:A133"/>
    <mergeCell ref="B112:B113"/>
    <mergeCell ref="A112:A113"/>
    <mergeCell ref="A114:A115"/>
    <mergeCell ref="B114:B115"/>
    <mergeCell ref="C114:C115"/>
    <mergeCell ref="A116:A117"/>
    <mergeCell ref="B116:B117"/>
    <mergeCell ref="C118:C119"/>
    <mergeCell ref="C116:C117"/>
    <mergeCell ref="A118:A119"/>
    <mergeCell ref="B118:B119"/>
    <mergeCell ref="C120:C121"/>
    <mergeCell ref="B120:B121"/>
    <mergeCell ref="C122:C123"/>
    <mergeCell ref="A120:A121"/>
    <mergeCell ref="B110:B111"/>
    <mergeCell ref="C110:C111"/>
    <mergeCell ref="C112:C113"/>
    <mergeCell ref="A130:A131"/>
    <mergeCell ref="B130:B131"/>
    <mergeCell ref="C130:C131"/>
    <mergeCell ref="C104:C105"/>
    <mergeCell ref="B106:B107"/>
    <mergeCell ref="C106:C107"/>
    <mergeCell ref="B108:B109"/>
    <mergeCell ref="C108:C109"/>
    <mergeCell ref="A58:A59"/>
    <mergeCell ref="A104:A105"/>
    <mergeCell ref="A106:A107"/>
    <mergeCell ref="B94:B95"/>
    <mergeCell ref="C94:C95"/>
    <mergeCell ref="B96:B97"/>
    <mergeCell ref="C96:C97"/>
    <mergeCell ref="B98:B99"/>
    <mergeCell ref="C98:C99"/>
    <mergeCell ref="B100:B101"/>
    <mergeCell ref="C100:C101"/>
    <mergeCell ref="B102:B103"/>
    <mergeCell ref="C102:C103"/>
    <mergeCell ref="B104:B105"/>
    <mergeCell ref="A94:A95"/>
    <mergeCell ref="A96:A97"/>
    <mergeCell ref="A98:A99"/>
    <mergeCell ref="A84:A85"/>
    <mergeCell ref="B84:B85"/>
    <mergeCell ref="C84:C85"/>
    <mergeCell ref="A71:A72"/>
    <mergeCell ref="C26:C27"/>
    <mergeCell ref="A100:A101"/>
    <mergeCell ref="A102:A103"/>
    <mergeCell ref="A90:A91"/>
    <mergeCell ref="B90:C91"/>
    <mergeCell ref="A92:D92"/>
    <mergeCell ref="A93:D93"/>
    <mergeCell ref="A75:C75"/>
    <mergeCell ref="B76:B77"/>
    <mergeCell ref="C76:C77"/>
    <mergeCell ref="B78:B79"/>
    <mergeCell ref="C78:C79"/>
    <mergeCell ref="A76:A77"/>
    <mergeCell ref="A78:A79"/>
    <mergeCell ref="A86:A87"/>
    <mergeCell ref="B86:B87"/>
    <mergeCell ref="C86:C87"/>
    <mergeCell ref="B80:B81"/>
    <mergeCell ref="C80:C81"/>
    <mergeCell ref="B82:B83"/>
    <mergeCell ref="C82:C83"/>
    <mergeCell ref="A80:A81"/>
    <mergeCell ref="A82:A83"/>
    <mergeCell ref="C67:C68"/>
    <mergeCell ref="C65:C66"/>
    <mergeCell ref="C47:C48"/>
    <mergeCell ref="C45:C46"/>
    <mergeCell ref="C53:C54"/>
    <mergeCell ref="A55:D55"/>
    <mergeCell ref="B56:B57"/>
    <mergeCell ref="C56:C57"/>
    <mergeCell ref="A56:A57"/>
    <mergeCell ref="A49:A50"/>
    <mergeCell ref="B49:B50"/>
    <mergeCell ref="B58:B59"/>
    <mergeCell ref="C58:C59"/>
    <mergeCell ref="A51:A52"/>
    <mergeCell ref="B51:B52"/>
    <mergeCell ref="C51:C52"/>
    <mergeCell ref="A64:D64"/>
    <mergeCell ref="A63:D63"/>
    <mergeCell ref="A60:C61"/>
    <mergeCell ref="B65:B66"/>
    <mergeCell ref="B71:B72"/>
    <mergeCell ref="C71:C72"/>
    <mergeCell ref="A145:T145"/>
    <mergeCell ref="A134:A135"/>
    <mergeCell ref="B16:B17"/>
    <mergeCell ref="A142:A143"/>
    <mergeCell ref="B140:C141"/>
    <mergeCell ref="B142:C143"/>
    <mergeCell ref="B136:B137"/>
    <mergeCell ref="C136:C137"/>
    <mergeCell ref="A122:A123"/>
    <mergeCell ref="B122:B123"/>
    <mergeCell ref="C124:C125"/>
    <mergeCell ref="A124:A125"/>
    <mergeCell ref="B124:B125"/>
    <mergeCell ref="C128:C129"/>
    <mergeCell ref="A126:A127"/>
    <mergeCell ref="B47:B48"/>
    <mergeCell ref="B45:B46"/>
    <mergeCell ref="B53:B54"/>
    <mergeCell ref="A45:A46"/>
    <mergeCell ref="A53:A54"/>
    <mergeCell ref="B24:B25"/>
    <mergeCell ref="A18:A19"/>
    <mergeCell ref="B18:B19"/>
    <mergeCell ref="A140:A141"/>
    <mergeCell ref="A138:A139"/>
    <mergeCell ref="A24:A25"/>
    <mergeCell ref="A65:A66"/>
    <mergeCell ref="A136:A137"/>
    <mergeCell ref="A69:A70"/>
    <mergeCell ref="A67:A68"/>
    <mergeCell ref="A62:D62"/>
    <mergeCell ref="I138:S138"/>
    <mergeCell ref="C69:C70"/>
    <mergeCell ref="B138:B139"/>
    <mergeCell ref="C138:C139"/>
    <mergeCell ref="B37:B38"/>
    <mergeCell ref="C37:C38"/>
    <mergeCell ref="A39:A40"/>
    <mergeCell ref="C24:C25"/>
    <mergeCell ref="B67:B68"/>
    <mergeCell ref="B69:B70"/>
    <mergeCell ref="A28:A29"/>
    <mergeCell ref="B28:B29"/>
    <mergeCell ref="C28:C29"/>
    <mergeCell ref="A30:A31"/>
    <mergeCell ref="B30:B31"/>
    <mergeCell ref="C30:C31"/>
    <mergeCell ref="A47:A48"/>
    <mergeCell ref="A43:D44"/>
    <mergeCell ref="B39:B40"/>
    <mergeCell ref="C39:C40"/>
    <mergeCell ref="A41:A42"/>
    <mergeCell ref="B41:B42"/>
    <mergeCell ref="C41:C42"/>
    <mergeCell ref="A33:A34"/>
    <mergeCell ref="B33:B34"/>
    <mergeCell ref="C33:C34"/>
    <mergeCell ref="A35:A36"/>
    <mergeCell ref="B35:B36"/>
    <mergeCell ref="C35:C36"/>
    <mergeCell ref="A37:A38"/>
    <mergeCell ref="A4:U4"/>
    <mergeCell ref="A5:U5"/>
    <mergeCell ref="A6:U6"/>
    <mergeCell ref="A73:C74"/>
    <mergeCell ref="A88:A89"/>
    <mergeCell ref="B88:C89"/>
    <mergeCell ref="C18:C19"/>
    <mergeCell ref="A14:D14"/>
    <mergeCell ref="A15:D15"/>
    <mergeCell ref="A16:A17"/>
    <mergeCell ref="C16:C17"/>
    <mergeCell ref="A13:D13"/>
    <mergeCell ref="A8:U8"/>
    <mergeCell ref="A9:U9"/>
    <mergeCell ref="A22:A23"/>
    <mergeCell ref="B22:B23"/>
    <mergeCell ref="B20:B21"/>
    <mergeCell ref="A20:A21"/>
    <mergeCell ref="C22:C23"/>
    <mergeCell ref="C20:C21"/>
    <mergeCell ref="A32:D32"/>
    <mergeCell ref="A26:A27"/>
    <mergeCell ref="C49:C50"/>
    <mergeCell ref="B26:B27"/>
  </mergeCells>
  <phoneticPr fontId="3" type="noConversion"/>
  <printOptions horizontalCentered="1" verticalCentered="1"/>
  <pageMargins left="0" right="0" top="0" bottom="0" header="0" footer="0"/>
  <pageSetup scale="75" fitToWidth="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opLeftCell="A64" workbookViewId="0">
      <selection activeCell="H54" sqref="H54"/>
    </sheetView>
  </sheetViews>
  <sheetFormatPr defaultRowHeight="12.75" x14ac:dyDescent="0.2"/>
  <cols>
    <col min="1" max="1" width="9.85546875" customWidth="1"/>
    <col min="2" max="2" width="50" customWidth="1"/>
    <col min="3" max="4" width="11.42578125" customWidth="1"/>
    <col min="5" max="5" width="13.28515625" customWidth="1"/>
    <col min="6" max="9" width="15.7109375" customWidth="1"/>
    <col min="11" max="11" width="9.140625" customWidth="1"/>
  </cols>
  <sheetData>
    <row r="1" spans="1:9" x14ac:dyDescent="0.2">
      <c r="A1" s="393" t="s">
        <v>71</v>
      </c>
      <c r="B1" s="393"/>
      <c r="C1" s="393"/>
      <c r="D1" s="393"/>
      <c r="E1" s="393"/>
      <c r="F1" s="393"/>
      <c r="G1" s="393"/>
      <c r="H1" s="393"/>
      <c r="I1" s="393"/>
    </row>
    <row r="2" spans="1:9" x14ac:dyDescent="0.2">
      <c r="A2" s="394" t="s">
        <v>231</v>
      </c>
      <c r="B2" s="394"/>
      <c r="C2" s="394"/>
      <c r="D2" s="394"/>
      <c r="E2" s="394"/>
      <c r="F2" s="394"/>
      <c r="G2" s="394"/>
      <c r="H2" s="394"/>
      <c r="I2" s="394"/>
    </row>
    <row r="3" spans="1:9" x14ac:dyDescent="0.2">
      <c r="A3" s="393" t="s">
        <v>273</v>
      </c>
      <c r="B3" s="393"/>
      <c r="C3" s="393"/>
      <c r="D3" s="393"/>
      <c r="E3" s="393"/>
      <c r="F3" s="393"/>
      <c r="G3" s="393"/>
      <c r="H3" s="393"/>
      <c r="I3" s="393"/>
    </row>
    <row r="4" spans="1:9" x14ac:dyDescent="0.2">
      <c r="A4" s="393" t="s">
        <v>236</v>
      </c>
      <c r="B4" s="393"/>
      <c r="C4" s="393"/>
      <c r="D4" s="393"/>
      <c r="E4" s="393"/>
      <c r="F4" s="393"/>
      <c r="G4" s="393"/>
      <c r="H4" s="393"/>
      <c r="I4" s="393"/>
    </row>
    <row r="5" spans="1:9" x14ac:dyDescent="0.2">
      <c r="A5" s="395" t="s">
        <v>304</v>
      </c>
      <c r="B5" s="395"/>
      <c r="C5" s="395"/>
      <c r="D5" s="395"/>
      <c r="E5" s="395"/>
      <c r="F5" s="395"/>
      <c r="G5" s="395"/>
      <c r="H5" s="395"/>
      <c r="I5" s="395"/>
    </row>
    <row r="6" spans="1:9" x14ac:dyDescent="0.2">
      <c r="A6" s="9"/>
      <c r="B6" s="9"/>
      <c r="C6" s="9"/>
      <c r="D6" s="9"/>
      <c r="E6" s="9"/>
      <c r="F6" s="9"/>
      <c r="G6" s="9"/>
      <c r="H6" s="9"/>
      <c r="I6" s="9"/>
    </row>
    <row r="7" spans="1:9" ht="13.5" thickBot="1" x14ac:dyDescent="0.25"/>
    <row r="8" spans="1:9" ht="76.5" x14ac:dyDescent="0.2">
      <c r="A8" s="27" t="s">
        <v>0</v>
      </c>
      <c r="B8" s="28" t="s">
        <v>72</v>
      </c>
      <c r="C8" s="28" t="s">
        <v>247</v>
      </c>
      <c r="D8" s="28" t="s">
        <v>250</v>
      </c>
      <c r="E8" s="28" t="s">
        <v>248</v>
      </c>
      <c r="F8" s="28" t="s">
        <v>300</v>
      </c>
      <c r="G8" s="28" t="s">
        <v>301</v>
      </c>
      <c r="H8" s="28" t="s">
        <v>302</v>
      </c>
      <c r="I8" s="29" t="s">
        <v>303</v>
      </c>
    </row>
    <row r="9" spans="1:9" ht="27" customHeight="1" x14ac:dyDescent="0.2">
      <c r="A9" s="239" t="s">
        <v>189</v>
      </c>
      <c r="B9" s="240"/>
      <c r="C9" s="240"/>
      <c r="D9" s="241"/>
      <c r="E9" s="33"/>
      <c r="F9" s="37"/>
      <c r="G9" s="38"/>
      <c r="H9" s="38"/>
      <c r="I9" s="39"/>
    </row>
    <row r="10" spans="1:9" s="9" customFormat="1" ht="45" customHeight="1" x14ac:dyDescent="0.2">
      <c r="A10" s="387">
        <v>1</v>
      </c>
      <c r="B10" s="290" t="s">
        <v>190</v>
      </c>
      <c r="C10" s="31" t="s">
        <v>244</v>
      </c>
      <c r="D10" s="193" t="s">
        <v>305</v>
      </c>
      <c r="E10" s="33">
        <v>24000</v>
      </c>
      <c r="F10" s="37"/>
      <c r="G10" s="38"/>
      <c r="H10" s="38"/>
      <c r="I10" s="39"/>
    </row>
    <row r="11" spans="1:9" s="9" customFormat="1" ht="18.75" customHeight="1" x14ac:dyDescent="0.2">
      <c r="A11" s="388"/>
      <c r="B11" s="291"/>
      <c r="C11" s="195" t="s">
        <v>112</v>
      </c>
      <c r="D11" s="32"/>
      <c r="E11" s="33"/>
      <c r="F11" s="37"/>
      <c r="G11" s="38"/>
      <c r="H11" s="38"/>
      <c r="I11" s="39"/>
    </row>
    <row r="12" spans="1:9" s="9" customFormat="1" ht="53.25" customHeight="1" x14ac:dyDescent="0.2">
      <c r="A12" s="383">
        <v>2</v>
      </c>
      <c r="B12" s="384" t="s">
        <v>191</v>
      </c>
      <c r="C12" s="31" t="s">
        <v>244</v>
      </c>
      <c r="D12" s="193" t="s">
        <v>305</v>
      </c>
      <c r="E12" s="33">
        <v>35000</v>
      </c>
      <c r="F12" s="37"/>
      <c r="G12" s="38"/>
      <c r="H12" s="38"/>
      <c r="I12" s="39"/>
    </row>
    <row r="13" spans="1:9" s="9" customFormat="1" ht="36" customHeight="1" x14ac:dyDescent="0.2">
      <c r="A13" s="383"/>
      <c r="B13" s="384"/>
      <c r="C13" s="195" t="s">
        <v>112</v>
      </c>
      <c r="D13" s="32"/>
      <c r="E13" s="33"/>
      <c r="F13" s="37"/>
      <c r="G13" s="38"/>
      <c r="H13" s="38"/>
      <c r="I13" s="39"/>
    </row>
    <row r="14" spans="1:9" s="9" customFormat="1" ht="60" customHeight="1" x14ac:dyDescent="0.2">
      <c r="A14" s="383">
        <v>3</v>
      </c>
      <c r="B14" s="384" t="s">
        <v>192</v>
      </c>
      <c r="C14" s="31" t="s">
        <v>244</v>
      </c>
      <c r="D14" s="193" t="s">
        <v>305</v>
      </c>
      <c r="E14" s="33">
        <v>115000</v>
      </c>
      <c r="F14" s="37"/>
      <c r="G14" s="38"/>
      <c r="H14" s="38"/>
      <c r="I14" s="39"/>
    </row>
    <row r="15" spans="1:9" s="9" customFormat="1" ht="18.75" customHeight="1" x14ac:dyDescent="0.2">
      <c r="A15" s="383"/>
      <c r="B15" s="384"/>
      <c r="C15" s="195" t="s">
        <v>112</v>
      </c>
      <c r="D15" s="32"/>
      <c r="E15" s="33"/>
      <c r="F15" s="37"/>
      <c r="G15" s="38"/>
      <c r="H15" s="38"/>
      <c r="I15" s="39"/>
    </row>
    <row r="16" spans="1:9" s="9" customFormat="1" ht="69.75" customHeight="1" x14ac:dyDescent="0.2">
      <c r="A16" s="383">
        <v>4</v>
      </c>
      <c r="B16" s="384" t="s">
        <v>196</v>
      </c>
      <c r="C16" s="31" t="s">
        <v>244</v>
      </c>
      <c r="D16" s="193" t="s">
        <v>305</v>
      </c>
      <c r="E16" s="33">
        <v>96000</v>
      </c>
      <c r="F16" s="37"/>
      <c r="G16" s="38"/>
      <c r="H16" s="38"/>
      <c r="I16" s="39"/>
    </row>
    <row r="17" spans="1:9" s="9" customFormat="1" ht="64.5" customHeight="1" x14ac:dyDescent="0.2">
      <c r="A17" s="383"/>
      <c r="B17" s="384"/>
      <c r="C17" s="195" t="s">
        <v>112</v>
      </c>
      <c r="D17" s="32"/>
      <c r="E17" s="142"/>
      <c r="F17" s="37"/>
      <c r="G17" s="38"/>
      <c r="H17" s="38"/>
      <c r="I17" s="39"/>
    </row>
    <row r="18" spans="1:9" s="9" customFormat="1" ht="51.75" customHeight="1" x14ac:dyDescent="0.2">
      <c r="A18" s="383">
        <v>5</v>
      </c>
      <c r="B18" s="403" t="s">
        <v>197</v>
      </c>
      <c r="C18" s="31" t="s">
        <v>244</v>
      </c>
      <c r="D18" s="193" t="s">
        <v>305</v>
      </c>
      <c r="E18" s="33">
        <v>12000</v>
      </c>
      <c r="F18" s="37"/>
      <c r="G18" s="38"/>
      <c r="H18" s="38"/>
      <c r="I18" s="39"/>
    </row>
    <row r="19" spans="1:9" s="9" customFormat="1" ht="15" customHeight="1" x14ac:dyDescent="0.2">
      <c r="A19" s="383"/>
      <c r="B19" s="384"/>
      <c r="C19" s="195" t="s">
        <v>112</v>
      </c>
      <c r="D19" s="32"/>
      <c r="E19" s="33"/>
      <c r="F19" s="37"/>
      <c r="G19" s="38"/>
      <c r="H19" s="38"/>
      <c r="I19" s="39"/>
    </row>
    <row r="20" spans="1:9" s="9" customFormat="1" ht="47.25" customHeight="1" x14ac:dyDescent="0.2">
      <c r="A20" s="383">
        <v>6</v>
      </c>
      <c r="B20" s="384" t="s">
        <v>198</v>
      </c>
      <c r="C20" s="31" t="s">
        <v>244</v>
      </c>
      <c r="D20" s="193" t="s">
        <v>305</v>
      </c>
      <c r="E20" s="33">
        <v>38500</v>
      </c>
      <c r="F20" s="37"/>
      <c r="G20" s="38"/>
      <c r="H20" s="38"/>
      <c r="I20" s="39"/>
    </row>
    <row r="21" spans="1:9" s="9" customFormat="1" ht="55.5" customHeight="1" x14ac:dyDescent="0.2">
      <c r="A21" s="383"/>
      <c r="B21" s="384"/>
      <c r="C21" s="195" t="s">
        <v>112</v>
      </c>
      <c r="D21" s="32"/>
      <c r="E21" s="33"/>
      <c r="F21" s="37"/>
      <c r="G21" s="38"/>
      <c r="H21" s="38"/>
      <c r="I21" s="39"/>
    </row>
    <row r="22" spans="1:9" s="9" customFormat="1" ht="48.75" customHeight="1" x14ac:dyDescent="0.2">
      <c r="A22" s="383">
        <v>7</v>
      </c>
      <c r="B22" s="384" t="s">
        <v>199</v>
      </c>
      <c r="C22" s="31" t="s">
        <v>244</v>
      </c>
      <c r="D22" s="193" t="s">
        <v>305</v>
      </c>
      <c r="E22" s="33">
        <v>30000</v>
      </c>
      <c r="F22" s="37"/>
      <c r="G22" s="38"/>
      <c r="H22" s="38"/>
      <c r="I22" s="39"/>
    </row>
    <row r="23" spans="1:9" s="9" customFormat="1" ht="18.75" customHeight="1" x14ac:dyDescent="0.2">
      <c r="A23" s="383"/>
      <c r="B23" s="384"/>
      <c r="C23" s="195" t="s">
        <v>112</v>
      </c>
      <c r="D23" s="32"/>
      <c r="E23" s="33"/>
      <c r="F23" s="37"/>
      <c r="G23" s="38"/>
      <c r="H23" s="38"/>
      <c r="I23" s="39"/>
    </row>
    <row r="24" spans="1:9" s="9" customFormat="1" ht="57" customHeight="1" x14ac:dyDescent="0.2">
      <c r="A24" s="383">
        <v>8</v>
      </c>
      <c r="B24" s="390" t="s">
        <v>202</v>
      </c>
      <c r="C24" s="31" t="s">
        <v>244</v>
      </c>
      <c r="D24" s="193" t="s">
        <v>305</v>
      </c>
      <c r="E24" s="33">
        <v>18000</v>
      </c>
      <c r="F24" s="37"/>
      <c r="G24" s="38"/>
      <c r="H24" s="38"/>
      <c r="I24" s="39"/>
    </row>
    <row r="25" spans="1:9" s="9" customFormat="1" ht="18.75" customHeight="1" x14ac:dyDescent="0.2">
      <c r="A25" s="383"/>
      <c r="B25" s="390"/>
      <c r="C25" s="195" t="s">
        <v>112</v>
      </c>
      <c r="D25" s="32"/>
      <c r="E25" s="33"/>
      <c r="F25" s="37"/>
      <c r="G25" s="38"/>
      <c r="H25" s="38"/>
      <c r="I25" s="39"/>
    </row>
    <row r="26" spans="1:9" s="9" customFormat="1" ht="51" customHeight="1" x14ac:dyDescent="0.2">
      <c r="A26" s="387">
        <v>9</v>
      </c>
      <c r="B26" s="362" t="s">
        <v>200</v>
      </c>
      <c r="C26" s="31" t="s">
        <v>244</v>
      </c>
      <c r="D26" s="193" t="s">
        <v>305</v>
      </c>
      <c r="E26" s="33">
        <v>375000</v>
      </c>
      <c r="F26" s="37"/>
      <c r="G26" s="38"/>
      <c r="H26" s="38"/>
      <c r="I26" s="39"/>
    </row>
    <row r="27" spans="1:9" s="9" customFormat="1" ht="24.75" customHeight="1" x14ac:dyDescent="0.2">
      <c r="A27" s="388"/>
      <c r="B27" s="363"/>
      <c r="C27" s="195" t="s">
        <v>112</v>
      </c>
      <c r="D27" s="32"/>
      <c r="E27" s="33"/>
      <c r="F27" s="37"/>
      <c r="G27" s="38"/>
      <c r="H27" s="38"/>
      <c r="I27" s="39"/>
    </row>
    <row r="28" spans="1:9" s="9" customFormat="1" ht="54.75" customHeight="1" x14ac:dyDescent="0.2">
      <c r="A28" s="399">
        <v>10</v>
      </c>
      <c r="B28" s="400" t="s">
        <v>201</v>
      </c>
      <c r="C28" s="31" t="s">
        <v>244</v>
      </c>
      <c r="D28" s="193" t="s">
        <v>305</v>
      </c>
      <c r="E28" s="45">
        <v>22000</v>
      </c>
      <c r="F28" s="66"/>
      <c r="G28" s="66"/>
      <c r="H28" s="66"/>
      <c r="I28" s="67"/>
    </row>
    <row r="29" spans="1:9" s="9" customFormat="1" ht="24.75" customHeight="1" x14ac:dyDescent="0.2">
      <c r="A29" s="386"/>
      <c r="B29" s="358"/>
      <c r="C29" s="195" t="s">
        <v>112</v>
      </c>
      <c r="D29" s="32"/>
      <c r="E29" s="45"/>
      <c r="F29" s="46"/>
      <c r="G29" s="46"/>
      <c r="H29" s="46"/>
      <c r="I29" s="40"/>
    </row>
    <row r="30" spans="1:9" s="9" customFormat="1" ht="55.5" customHeight="1" x14ac:dyDescent="0.2">
      <c r="A30" s="389">
        <v>11</v>
      </c>
      <c r="B30" s="401" t="s">
        <v>203</v>
      </c>
      <c r="C30" s="31" t="s">
        <v>244</v>
      </c>
      <c r="D30" s="193" t="s">
        <v>305</v>
      </c>
      <c r="E30" s="143">
        <v>55000</v>
      </c>
      <c r="F30" s="135"/>
      <c r="G30" s="135"/>
      <c r="H30" s="135"/>
      <c r="I30" s="136"/>
    </row>
    <row r="31" spans="1:9" s="9" customFormat="1" ht="141" customHeight="1" x14ac:dyDescent="0.2">
      <c r="A31" s="389"/>
      <c r="B31" s="402"/>
      <c r="C31" s="195" t="s">
        <v>112</v>
      </c>
      <c r="D31" s="32"/>
      <c r="E31" s="45"/>
      <c r="F31" s="135"/>
      <c r="G31" s="135"/>
      <c r="H31" s="135"/>
      <c r="I31" s="136"/>
    </row>
    <row r="32" spans="1:9" s="9" customFormat="1" ht="25.5" customHeight="1" x14ac:dyDescent="0.2">
      <c r="A32" s="391" t="s">
        <v>306</v>
      </c>
      <c r="B32" s="392"/>
      <c r="C32" s="31" t="s">
        <v>244</v>
      </c>
      <c r="D32" s="32"/>
      <c r="E32" s="144">
        <f>E30+E28+E26+E24+E22+E20+E18+E16+E14+E12+E10</f>
        <v>820500</v>
      </c>
      <c r="F32" s="135"/>
      <c r="G32" s="135"/>
      <c r="H32" s="135"/>
      <c r="I32" s="136"/>
    </row>
    <row r="33" spans="1:10" s="9" customFormat="1" ht="17.25" customHeight="1" x14ac:dyDescent="0.2">
      <c r="A33" s="391"/>
      <c r="B33" s="392"/>
      <c r="C33" s="195" t="s">
        <v>112</v>
      </c>
      <c r="D33" s="32"/>
      <c r="E33" s="45"/>
      <c r="F33" s="135"/>
      <c r="G33" s="135"/>
      <c r="H33" s="135"/>
      <c r="I33" s="136"/>
    </row>
    <row r="34" spans="1:10" s="9" customFormat="1" ht="12.75" customHeight="1" x14ac:dyDescent="0.2">
      <c r="A34" s="255" t="s">
        <v>204</v>
      </c>
      <c r="B34" s="257"/>
      <c r="C34" s="31"/>
      <c r="D34" s="32"/>
      <c r="E34" s="45"/>
      <c r="F34" s="135"/>
      <c r="G34" s="135"/>
      <c r="H34" s="135"/>
      <c r="I34" s="136"/>
    </row>
    <row r="35" spans="1:10" s="9" customFormat="1" ht="11.25" customHeight="1" x14ac:dyDescent="0.2">
      <c r="A35" s="258"/>
      <c r="B35" s="260"/>
      <c r="C35" s="31"/>
      <c r="D35" s="32"/>
      <c r="E35" s="45"/>
      <c r="F35" s="135"/>
      <c r="G35" s="135"/>
      <c r="H35" s="135"/>
      <c r="I35" s="136"/>
    </row>
    <row r="36" spans="1:10" s="9" customFormat="1" ht="43.5" customHeight="1" x14ac:dyDescent="0.2">
      <c r="A36" s="385">
        <v>12</v>
      </c>
      <c r="B36" s="357" t="s">
        <v>205</v>
      </c>
      <c r="C36" s="31" t="s">
        <v>244</v>
      </c>
      <c r="D36" s="193" t="s">
        <v>305</v>
      </c>
      <c r="E36" s="145">
        <v>800000</v>
      </c>
      <c r="F36" s="135"/>
      <c r="G36" s="135"/>
      <c r="H36" s="135"/>
      <c r="I36" s="136"/>
      <c r="J36" s="22"/>
    </row>
    <row r="37" spans="1:10" s="9" customFormat="1" ht="14.25" customHeight="1" x14ac:dyDescent="0.2">
      <c r="A37" s="386"/>
      <c r="B37" s="358"/>
      <c r="C37" s="195" t="s">
        <v>112</v>
      </c>
      <c r="D37" s="32"/>
      <c r="E37" s="45"/>
      <c r="F37" s="135"/>
      <c r="G37" s="135"/>
      <c r="H37" s="135"/>
      <c r="I37" s="136"/>
      <c r="J37" s="22"/>
    </row>
    <row r="38" spans="1:10" s="9" customFormat="1" ht="48" customHeight="1" x14ac:dyDescent="0.2">
      <c r="A38" s="385">
        <v>13</v>
      </c>
      <c r="B38" s="357" t="s">
        <v>206</v>
      </c>
      <c r="C38" s="31" t="s">
        <v>244</v>
      </c>
      <c r="D38" s="193" t="s">
        <v>305</v>
      </c>
      <c r="E38" s="145">
        <v>20000</v>
      </c>
      <c r="F38" s="135"/>
      <c r="G38" s="135"/>
      <c r="H38" s="135"/>
      <c r="I38" s="136"/>
      <c r="J38" s="22"/>
    </row>
    <row r="39" spans="1:10" s="9" customFormat="1" ht="15" customHeight="1" x14ac:dyDescent="0.2">
      <c r="A39" s="386"/>
      <c r="B39" s="358"/>
      <c r="C39" s="195" t="s">
        <v>112</v>
      </c>
      <c r="D39" s="32"/>
      <c r="E39" s="45"/>
      <c r="F39" s="135"/>
      <c r="G39" s="135"/>
      <c r="H39" s="135"/>
      <c r="I39" s="136"/>
    </row>
    <row r="40" spans="1:10" ht="51.75" customHeight="1" x14ac:dyDescent="0.2">
      <c r="A40" s="385">
        <v>14</v>
      </c>
      <c r="B40" s="357" t="s">
        <v>207</v>
      </c>
      <c r="C40" s="31" t="s">
        <v>244</v>
      </c>
      <c r="D40" s="193" t="s">
        <v>305</v>
      </c>
      <c r="E40" s="145">
        <v>80000</v>
      </c>
      <c r="F40" s="135"/>
      <c r="G40" s="135"/>
      <c r="H40" s="135"/>
      <c r="I40" s="136"/>
    </row>
    <row r="41" spans="1:10" ht="24" customHeight="1" x14ac:dyDescent="0.2">
      <c r="A41" s="386"/>
      <c r="B41" s="358"/>
      <c r="C41" s="195" t="s">
        <v>112</v>
      </c>
      <c r="D41" s="32"/>
      <c r="E41" s="45"/>
      <c r="F41" s="135"/>
      <c r="G41" s="135"/>
      <c r="H41" s="135"/>
      <c r="I41" s="136"/>
    </row>
    <row r="42" spans="1:10" ht="48.75" customHeight="1" x14ac:dyDescent="0.2">
      <c r="A42" s="385">
        <v>15</v>
      </c>
      <c r="B42" s="357" t="s">
        <v>208</v>
      </c>
      <c r="C42" s="31" t="s">
        <v>244</v>
      </c>
      <c r="D42" s="193" t="s">
        <v>305</v>
      </c>
      <c r="E42" s="145">
        <v>142000</v>
      </c>
      <c r="F42" s="135"/>
      <c r="G42" s="135"/>
      <c r="H42" s="135"/>
      <c r="I42" s="136"/>
    </row>
    <row r="43" spans="1:10" ht="24" customHeight="1" x14ac:dyDescent="0.2">
      <c r="A43" s="386"/>
      <c r="B43" s="358"/>
      <c r="C43" s="195" t="s">
        <v>112</v>
      </c>
      <c r="D43" s="32"/>
      <c r="E43" s="45"/>
      <c r="F43" s="135"/>
      <c r="G43" s="135"/>
      <c r="H43" s="135"/>
      <c r="I43" s="136"/>
    </row>
    <row r="44" spans="1:10" s="9" customFormat="1" ht="52.5" customHeight="1" x14ac:dyDescent="0.2">
      <c r="A44" s="389">
        <v>16</v>
      </c>
      <c r="B44" s="343" t="s">
        <v>209</v>
      </c>
      <c r="C44" s="31" t="s">
        <v>244</v>
      </c>
      <c r="D44" s="193" t="s">
        <v>305</v>
      </c>
      <c r="E44" s="194">
        <v>85000</v>
      </c>
      <c r="F44" s="135"/>
      <c r="G44" s="135"/>
      <c r="H44" s="135"/>
      <c r="I44" s="136"/>
    </row>
    <row r="45" spans="1:10" s="9" customFormat="1" ht="21.75" customHeight="1" x14ac:dyDescent="0.2">
      <c r="A45" s="389"/>
      <c r="B45" s="343"/>
      <c r="C45" s="195" t="s">
        <v>112</v>
      </c>
      <c r="D45" s="32"/>
      <c r="E45" s="45"/>
      <c r="F45" s="135"/>
      <c r="G45" s="135"/>
      <c r="H45" s="135"/>
      <c r="I45" s="136"/>
    </row>
    <row r="46" spans="1:10" s="9" customFormat="1" ht="21.75" customHeight="1" x14ac:dyDescent="0.2">
      <c r="A46" s="255"/>
      <c r="B46" s="257" t="s">
        <v>308</v>
      </c>
      <c r="C46" s="31" t="s">
        <v>244</v>
      </c>
      <c r="D46" s="32"/>
      <c r="E46" s="144">
        <f>E44+E42+E40+E38+E36</f>
        <v>1127000</v>
      </c>
      <c r="F46" s="135"/>
      <c r="G46" s="135"/>
      <c r="H46" s="135"/>
      <c r="I46" s="136"/>
    </row>
    <row r="47" spans="1:10" s="9" customFormat="1" ht="21.75" customHeight="1" x14ac:dyDescent="0.2">
      <c r="A47" s="258"/>
      <c r="B47" s="260"/>
      <c r="C47" s="195" t="s">
        <v>112</v>
      </c>
      <c r="D47" s="32"/>
      <c r="E47" s="45"/>
      <c r="F47" s="135"/>
      <c r="G47" s="135"/>
      <c r="H47" s="135"/>
      <c r="I47" s="136"/>
    </row>
    <row r="48" spans="1:10" ht="45.75" customHeight="1" x14ac:dyDescent="0.2">
      <c r="A48" s="255" t="s">
        <v>102</v>
      </c>
      <c r="B48" s="257"/>
      <c r="C48" s="31"/>
      <c r="D48" s="32"/>
      <c r="E48" s="45"/>
      <c r="F48" s="135"/>
      <c r="G48" s="135"/>
      <c r="H48" s="135"/>
      <c r="I48" s="136"/>
    </row>
    <row r="49" spans="1:9" ht="16.5" customHeight="1" x14ac:dyDescent="0.2">
      <c r="A49" s="258"/>
      <c r="B49" s="260"/>
      <c r="C49" s="31"/>
      <c r="D49" s="32"/>
      <c r="E49" s="45"/>
      <c r="F49" s="135"/>
      <c r="G49" s="135"/>
      <c r="H49" s="135"/>
      <c r="I49" s="136"/>
    </row>
    <row r="50" spans="1:9" s="9" customFormat="1" ht="43.5" customHeight="1" x14ac:dyDescent="0.2">
      <c r="A50" s="389">
        <v>17</v>
      </c>
      <c r="B50" s="406" t="s">
        <v>427</v>
      </c>
      <c r="C50" s="31" t="s">
        <v>244</v>
      </c>
      <c r="D50" s="193" t="s">
        <v>305</v>
      </c>
      <c r="E50" s="141">
        <v>293450</v>
      </c>
      <c r="F50" s="45"/>
      <c r="G50" s="135"/>
      <c r="H50" s="135"/>
      <c r="I50" s="136"/>
    </row>
    <row r="51" spans="1:9" ht="38.25" customHeight="1" x14ac:dyDescent="0.2">
      <c r="A51" s="389"/>
      <c r="B51" s="407"/>
      <c r="C51" s="195" t="s">
        <v>112</v>
      </c>
      <c r="D51" s="31"/>
      <c r="E51" s="32"/>
      <c r="F51" s="45"/>
      <c r="G51" s="135"/>
      <c r="H51" s="135"/>
      <c r="I51" s="136"/>
    </row>
    <row r="52" spans="1:9" ht="45" x14ac:dyDescent="0.2">
      <c r="A52" s="389">
        <v>18</v>
      </c>
      <c r="B52" s="404" t="s">
        <v>210</v>
      </c>
      <c r="C52" s="31" t="s">
        <v>244</v>
      </c>
      <c r="D52" s="193" t="s">
        <v>305</v>
      </c>
      <c r="E52" s="141">
        <v>26000</v>
      </c>
      <c r="F52" s="45"/>
      <c r="G52" s="135"/>
      <c r="H52" s="135"/>
      <c r="I52" s="136"/>
    </row>
    <row r="53" spans="1:9" ht="21.75" customHeight="1" x14ac:dyDescent="0.2">
      <c r="A53" s="389"/>
      <c r="B53" s="405"/>
      <c r="C53" s="195" t="s">
        <v>112</v>
      </c>
      <c r="D53" s="140"/>
      <c r="E53" s="45"/>
      <c r="F53" s="135"/>
      <c r="G53" s="135"/>
      <c r="H53" s="135"/>
      <c r="I53" s="136"/>
    </row>
    <row r="54" spans="1:9" s="9" customFormat="1" ht="50.25" customHeight="1" x14ac:dyDescent="0.2">
      <c r="A54" s="312">
        <v>19</v>
      </c>
      <c r="B54" s="364" t="s">
        <v>211</v>
      </c>
      <c r="C54" s="31" t="s">
        <v>244</v>
      </c>
      <c r="D54" s="193" t="s">
        <v>305</v>
      </c>
      <c r="E54" s="45">
        <v>30000</v>
      </c>
      <c r="F54" s="66"/>
      <c r="G54" s="66"/>
      <c r="H54" s="66"/>
      <c r="I54" s="67"/>
    </row>
    <row r="55" spans="1:9" ht="33" customHeight="1" x14ac:dyDescent="0.2">
      <c r="A55" s="312"/>
      <c r="B55" s="364"/>
      <c r="C55" s="195" t="s">
        <v>112</v>
      </c>
      <c r="D55" s="32"/>
      <c r="E55" s="144"/>
      <c r="F55" s="135"/>
      <c r="G55" s="135"/>
      <c r="H55" s="135"/>
      <c r="I55" s="136"/>
    </row>
    <row r="56" spans="1:9" ht="33" customHeight="1" x14ac:dyDescent="0.2">
      <c r="A56" s="379"/>
      <c r="B56" s="381" t="s">
        <v>307</v>
      </c>
      <c r="C56" s="195"/>
      <c r="D56" s="32"/>
      <c r="E56" s="144">
        <f>E54+E52+E50</f>
        <v>349450</v>
      </c>
      <c r="F56" s="135"/>
      <c r="G56" s="135"/>
      <c r="H56" s="135"/>
      <c r="I56" s="136"/>
    </row>
    <row r="57" spans="1:9" ht="35.25" customHeight="1" x14ac:dyDescent="0.2">
      <c r="A57" s="380"/>
      <c r="B57" s="382"/>
      <c r="C57" s="195" t="s">
        <v>112</v>
      </c>
      <c r="D57" s="32"/>
      <c r="E57" s="45"/>
      <c r="F57" s="135"/>
      <c r="G57" s="135"/>
      <c r="H57" s="135"/>
      <c r="I57" s="136"/>
    </row>
    <row r="58" spans="1:9" ht="15.75" customHeight="1" x14ac:dyDescent="0.2">
      <c r="A58" s="327" t="s">
        <v>212</v>
      </c>
      <c r="B58" s="396"/>
      <c r="C58" s="30" t="s">
        <v>111</v>
      </c>
      <c r="D58" s="193"/>
      <c r="E58" s="36">
        <f>E56+E46+E32</f>
        <v>2296950</v>
      </c>
      <c r="F58" s="34"/>
      <c r="G58" s="34"/>
      <c r="H58" s="34"/>
      <c r="I58" s="35"/>
    </row>
    <row r="59" spans="1:9" ht="13.5" thickBot="1" x14ac:dyDescent="0.25">
      <c r="A59" s="397"/>
      <c r="B59" s="398"/>
      <c r="C59" s="191" t="s">
        <v>112</v>
      </c>
      <c r="D59" s="61"/>
      <c r="E59" s="62"/>
      <c r="F59" s="63"/>
      <c r="G59" s="64"/>
      <c r="H59" s="64"/>
      <c r="I59" s="65"/>
    </row>
    <row r="60" spans="1:9" x14ac:dyDescent="0.2">
      <c r="H60" s="22"/>
      <c r="I60" s="9"/>
    </row>
    <row r="61" spans="1:9" ht="15" x14ac:dyDescent="0.25">
      <c r="A61" s="3"/>
      <c r="B61" s="146"/>
      <c r="C61" s="147"/>
      <c r="D61" s="3"/>
      <c r="E61" s="3"/>
      <c r="F61" s="3"/>
      <c r="G61" s="3"/>
      <c r="H61" s="22"/>
      <c r="I61" s="9"/>
    </row>
    <row r="62" spans="1:9" x14ac:dyDescent="0.2">
      <c r="A62" s="3"/>
      <c r="B62" s="148"/>
      <c r="C62" s="3"/>
      <c r="D62" s="3"/>
      <c r="E62" s="3"/>
      <c r="F62" s="3"/>
      <c r="G62" s="3"/>
      <c r="H62" s="21"/>
    </row>
    <row r="63" spans="1:9" ht="15" x14ac:dyDescent="0.25">
      <c r="A63" s="3"/>
      <c r="B63" s="146"/>
      <c r="C63" s="3"/>
      <c r="D63" s="3"/>
      <c r="E63" s="3"/>
      <c r="F63" s="3"/>
      <c r="G63" s="3"/>
    </row>
    <row r="64" spans="1:9" x14ac:dyDescent="0.2">
      <c r="A64" s="3"/>
      <c r="B64" s="149"/>
      <c r="C64" s="3"/>
      <c r="D64" s="3"/>
      <c r="E64" s="3"/>
      <c r="F64" s="3"/>
      <c r="G64" s="3"/>
    </row>
    <row r="65" spans="1:7" x14ac:dyDescent="0.2">
      <c r="A65" s="3"/>
      <c r="B65" s="149"/>
      <c r="C65" s="3"/>
      <c r="D65" s="3"/>
      <c r="E65" s="3"/>
      <c r="F65" s="3"/>
      <c r="G65" s="3"/>
    </row>
    <row r="66" spans="1:7" ht="15" x14ac:dyDescent="0.25">
      <c r="A66" s="3"/>
      <c r="B66" s="146"/>
      <c r="C66" s="3"/>
      <c r="D66" s="3"/>
      <c r="E66" s="3"/>
      <c r="F66" s="3"/>
      <c r="G66" s="3"/>
    </row>
    <row r="67" spans="1:7" x14ac:dyDescent="0.2">
      <c r="A67" s="3"/>
      <c r="B67" s="149"/>
      <c r="C67" s="3"/>
      <c r="D67" s="3"/>
      <c r="E67" s="3"/>
      <c r="F67" s="3"/>
      <c r="G67" s="3"/>
    </row>
    <row r="68" spans="1:7" x14ac:dyDescent="0.2">
      <c r="A68" s="3"/>
      <c r="B68" s="149"/>
      <c r="C68" s="3"/>
      <c r="D68" s="3"/>
      <c r="E68" s="3"/>
      <c r="F68" s="3"/>
      <c r="G68" s="3"/>
    </row>
    <row r="69" spans="1:7" x14ac:dyDescent="0.2">
      <c r="A69" s="3"/>
      <c r="B69" s="3"/>
      <c r="C69" s="3"/>
      <c r="D69" s="3"/>
      <c r="E69" s="3"/>
      <c r="F69" s="3"/>
      <c r="G69" s="3"/>
    </row>
    <row r="70" spans="1:7" x14ac:dyDescent="0.2">
      <c r="A70" s="3"/>
      <c r="B70" s="3"/>
      <c r="C70" s="3"/>
      <c r="D70" s="3"/>
      <c r="E70" s="3"/>
      <c r="F70" s="3"/>
      <c r="G70" s="3"/>
    </row>
    <row r="71" spans="1:7" x14ac:dyDescent="0.2">
      <c r="A71" s="3"/>
      <c r="B71" s="3"/>
      <c r="C71" s="3"/>
      <c r="D71" s="3"/>
      <c r="E71" s="3"/>
      <c r="F71" s="3"/>
      <c r="G71" s="3"/>
    </row>
    <row r="72" spans="1:7" x14ac:dyDescent="0.2">
      <c r="A72" s="3"/>
      <c r="B72" s="3"/>
      <c r="C72" s="3"/>
      <c r="D72" s="3"/>
      <c r="E72" s="3"/>
      <c r="F72" s="3"/>
      <c r="G72" s="3"/>
    </row>
    <row r="73" spans="1:7" x14ac:dyDescent="0.2">
      <c r="A73" s="3"/>
      <c r="B73" s="3"/>
      <c r="C73" s="3"/>
      <c r="D73" s="3"/>
      <c r="E73" s="3"/>
      <c r="F73" s="3"/>
      <c r="G73" s="3"/>
    </row>
  </sheetData>
  <mergeCells count="52">
    <mergeCell ref="A1:I1"/>
    <mergeCell ref="A2:I2"/>
    <mergeCell ref="A5:I5"/>
    <mergeCell ref="A58:B59"/>
    <mergeCell ref="A28:A29"/>
    <mergeCell ref="B28:B29"/>
    <mergeCell ref="A3:I3"/>
    <mergeCell ref="A4:I4"/>
    <mergeCell ref="A9:D9"/>
    <mergeCell ref="A30:A31"/>
    <mergeCell ref="B30:B31"/>
    <mergeCell ref="A18:A19"/>
    <mergeCell ref="B18:B19"/>
    <mergeCell ref="A52:A53"/>
    <mergeCell ref="B52:B53"/>
    <mergeCell ref="B50:B51"/>
    <mergeCell ref="B40:B41"/>
    <mergeCell ref="A42:A43"/>
    <mergeCell ref="B42:B43"/>
    <mergeCell ref="A50:A51"/>
    <mergeCell ref="A20:A21"/>
    <mergeCell ref="B20:B21"/>
    <mergeCell ref="A44:A45"/>
    <mergeCell ref="B44:B45"/>
    <mergeCell ref="A46:A47"/>
    <mergeCell ref="B46:B47"/>
    <mergeCell ref="A22:A23"/>
    <mergeCell ref="B22:B23"/>
    <mergeCell ref="A24:A25"/>
    <mergeCell ref="B24:B25"/>
    <mergeCell ref="A32:B33"/>
    <mergeCell ref="A10:A11"/>
    <mergeCell ref="A26:A27"/>
    <mergeCell ref="B10:B11"/>
    <mergeCell ref="B26:B27"/>
    <mergeCell ref="A34:B35"/>
    <mergeCell ref="A54:A55"/>
    <mergeCell ref="B54:B55"/>
    <mergeCell ref="A56:A57"/>
    <mergeCell ref="B56:B57"/>
    <mergeCell ref="A12:A13"/>
    <mergeCell ref="B12:B13"/>
    <mergeCell ref="A14:A15"/>
    <mergeCell ref="B14:B15"/>
    <mergeCell ref="A16:A17"/>
    <mergeCell ref="B16:B17"/>
    <mergeCell ref="A48:B49"/>
    <mergeCell ref="A36:A37"/>
    <mergeCell ref="B36:B37"/>
    <mergeCell ref="A38:A39"/>
    <mergeCell ref="B38:B39"/>
    <mergeCell ref="A40:A41"/>
  </mergeCells>
  <printOptions horizontalCentered="1"/>
  <pageMargins left="0.11811023622047245" right="0.11811023622047245" top="0.15748031496062992" bottom="0.15748031496062992" header="0.11811023622047245" footer="0.11811023622047245"/>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N19" sqref="N19"/>
    </sheetView>
  </sheetViews>
  <sheetFormatPr defaultRowHeight="12.75" x14ac:dyDescent="0.2"/>
  <cols>
    <col min="2" max="2" width="24.42578125" customWidth="1"/>
  </cols>
  <sheetData>
    <row r="1" spans="1:10" x14ac:dyDescent="0.2">
      <c r="A1" s="410" t="s">
        <v>71</v>
      </c>
      <c r="B1" s="410"/>
      <c r="C1" s="410"/>
      <c r="D1" s="410"/>
      <c r="E1" s="410"/>
      <c r="F1" s="410"/>
      <c r="G1" s="410"/>
      <c r="H1" s="410"/>
    </row>
    <row r="2" spans="1:10" x14ac:dyDescent="0.2">
      <c r="A2" s="394" t="s">
        <v>231</v>
      </c>
      <c r="B2" s="394"/>
      <c r="C2" s="394"/>
      <c r="D2" s="394"/>
      <c r="E2" s="394"/>
      <c r="F2" s="394"/>
      <c r="G2" s="394"/>
      <c r="H2" s="394"/>
    </row>
    <row r="3" spans="1:10" x14ac:dyDescent="0.2">
      <c r="A3" s="410" t="s">
        <v>273</v>
      </c>
      <c r="B3" s="410"/>
      <c r="C3" s="410"/>
      <c r="D3" s="410"/>
      <c r="E3" s="410"/>
      <c r="F3" s="410"/>
      <c r="G3" s="410"/>
      <c r="H3" s="410"/>
    </row>
    <row r="4" spans="1:10" x14ac:dyDescent="0.2">
      <c r="A4" s="410" t="s">
        <v>237</v>
      </c>
      <c r="B4" s="410"/>
      <c r="C4" s="410"/>
      <c r="D4" s="410"/>
      <c r="E4" s="410"/>
      <c r="F4" s="410"/>
      <c r="G4" s="410"/>
      <c r="H4" s="410"/>
    </row>
    <row r="5" spans="1:10" x14ac:dyDescent="0.2">
      <c r="A5" s="411" t="s">
        <v>309</v>
      </c>
      <c r="B5" s="411"/>
      <c r="C5" s="411"/>
      <c r="D5" s="411"/>
      <c r="E5" s="411"/>
      <c r="F5" s="411"/>
      <c r="G5" s="411"/>
      <c r="H5" s="411"/>
    </row>
    <row r="6" spans="1:10" x14ac:dyDescent="0.2">
      <c r="A6" s="408" t="s">
        <v>2</v>
      </c>
      <c r="B6" s="408"/>
      <c r="C6" s="408"/>
      <c r="D6" s="408"/>
      <c r="E6" s="408"/>
      <c r="F6" s="408"/>
      <c r="G6" s="408"/>
      <c r="H6" s="408"/>
      <c r="I6" s="408"/>
      <c r="J6" s="408"/>
    </row>
    <row r="7" spans="1:10" ht="24" x14ac:dyDescent="0.2">
      <c r="A7" s="102" t="s">
        <v>3</v>
      </c>
      <c r="B7" s="102" t="s">
        <v>4</v>
      </c>
      <c r="C7" s="102" t="s">
        <v>5</v>
      </c>
      <c r="D7" s="102">
        <v>2014</v>
      </c>
      <c r="E7" s="102">
        <v>2015</v>
      </c>
      <c r="F7" s="102">
        <v>2016</v>
      </c>
      <c r="G7" s="102">
        <v>2017</v>
      </c>
      <c r="H7" s="102">
        <v>2018</v>
      </c>
      <c r="I7" s="102" t="s">
        <v>412</v>
      </c>
      <c r="J7" s="102" t="s">
        <v>6</v>
      </c>
    </row>
    <row r="8" spans="1:10" ht="25.5" customHeight="1" x14ac:dyDescent="0.2">
      <c r="A8" s="102">
        <v>1</v>
      </c>
      <c r="B8" s="103" t="s">
        <v>7</v>
      </c>
      <c r="C8" s="104">
        <v>200</v>
      </c>
      <c r="D8" s="104">
        <f>C8*12</f>
        <v>2400</v>
      </c>
      <c r="E8" s="104">
        <f t="shared" ref="E8:E19" si="0">C8*12</f>
        <v>2400</v>
      </c>
      <c r="F8" s="104">
        <f t="shared" ref="F8:F19" si="1">C8*12</f>
        <v>2400</v>
      </c>
      <c r="G8" s="104">
        <f t="shared" ref="G8:G19" si="2">C8*12</f>
        <v>2400</v>
      </c>
      <c r="H8" s="104">
        <f t="shared" ref="H8:H19" si="3">C8*12</f>
        <v>2400</v>
      </c>
      <c r="I8" s="104">
        <f>C8*6</f>
        <v>1200</v>
      </c>
      <c r="J8" s="104">
        <f t="shared" ref="J8:J20" si="4">SUM(D8:I8)</f>
        <v>13200</v>
      </c>
    </row>
    <row r="9" spans="1:10" ht="24.75" customHeight="1" x14ac:dyDescent="0.2">
      <c r="A9" s="102">
        <v>2</v>
      </c>
      <c r="B9" s="103" t="s">
        <v>8</v>
      </c>
      <c r="C9" s="104">
        <v>100</v>
      </c>
      <c r="D9" s="104">
        <f t="shared" ref="D9:D22" si="5">C9*12</f>
        <v>1200</v>
      </c>
      <c r="E9" s="104">
        <f t="shared" si="0"/>
        <v>1200</v>
      </c>
      <c r="F9" s="104">
        <f t="shared" si="1"/>
        <v>1200</v>
      </c>
      <c r="G9" s="104">
        <f t="shared" si="2"/>
        <v>1200</v>
      </c>
      <c r="H9" s="104">
        <f t="shared" si="3"/>
        <v>1200</v>
      </c>
      <c r="I9" s="104">
        <f>C9*0</f>
        <v>0</v>
      </c>
      <c r="J9" s="104">
        <f t="shared" si="4"/>
        <v>6000</v>
      </c>
    </row>
    <row r="10" spans="1:10" ht="33" customHeight="1" x14ac:dyDescent="0.2">
      <c r="A10" s="102">
        <v>4</v>
      </c>
      <c r="B10" s="105" t="s">
        <v>9</v>
      </c>
      <c r="C10" s="106">
        <v>300</v>
      </c>
      <c r="D10" s="104">
        <f t="shared" si="5"/>
        <v>3600</v>
      </c>
      <c r="E10" s="104">
        <f t="shared" si="0"/>
        <v>3600</v>
      </c>
      <c r="F10" s="104">
        <f t="shared" si="1"/>
        <v>3600</v>
      </c>
      <c r="G10" s="104">
        <f t="shared" si="2"/>
        <v>3600</v>
      </c>
      <c r="H10" s="104">
        <f t="shared" si="3"/>
        <v>3600</v>
      </c>
      <c r="I10" s="104">
        <f>C10*0</f>
        <v>0</v>
      </c>
      <c r="J10" s="104">
        <f t="shared" si="4"/>
        <v>18000</v>
      </c>
    </row>
    <row r="11" spans="1:10" ht="24" customHeight="1" x14ac:dyDescent="0.2">
      <c r="A11" s="102">
        <v>5</v>
      </c>
      <c r="B11" s="105" t="s">
        <v>10</v>
      </c>
      <c r="C11" s="106">
        <v>700</v>
      </c>
      <c r="D11" s="104">
        <f t="shared" si="5"/>
        <v>8400</v>
      </c>
      <c r="E11" s="104">
        <f t="shared" si="0"/>
        <v>8400</v>
      </c>
      <c r="F11" s="104">
        <f t="shared" si="1"/>
        <v>8400</v>
      </c>
      <c r="G11" s="104">
        <f t="shared" si="2"/>
        <v>8400</v>
      </c>
      <c r="H11" s="104">
        <f t="shared" si="3"/>
        <v>8400</v>
      </c>
      <c r="I11" s="104">
        <f t="shared" ref="I11:I18" si="6">C11*6</f>
        <v>4200</v>
      </c>
      <c r="J11" s="104">
        <f t="shared" si="4"/>
        <v>46200</v>
      </c>
    </row>
    <row r="12" spans="1:10" ht="24" x14ac:dyDescent="0.2">
      <c r="A12" s="102">
        <v>6</v>
      </c>
      <c r="B12" s="105" t="s">
        <v>11</v>
      </c>
      <c r="C12" s="106">
        <v>1200</v>
      </c>
      <c r="D12" s="104">
        <f t="shared" si="5"/>
        <v>14400</v>
      </c>
      <c r="E12" s="104">
        <f t="shared" si="0"/>
        <v>14400</v>
      </c>
      <c r="F12" s="104">
        <f t="shared" si="1"/>
        <v>14400</v>
      </c>
      <c r="G12" s="104">
        <f t="shared" si="2"/>
        <v>14400</v>
      </c>
      <c r="H12" s="104">
        <f t="shared" si="3"/>
        <v>14400</v>
      </c>
      <c r="I12" s="104">
        <f t="shared" si="6"/>
        <v>7200</v>
      </c>
      <c r="J12" s="104">
        <f t="shared" si="4"/>
        <v>79200</v>
      </c>
    </row>
    <row r="13" spans="1:10" ht="21" customHeight="1" x14ac:dyDescent="0.2">
      <c r="A13" s="102">
        <v>7</v>
      </c>
      <c r="B13" s="105" t="s">
        <v>12</v>
      </c>
      <c r="C13" s="106">
        <v>600</v>
      </c>
      <c r="D13" s="104">
        <f t="shared" si="5"/>
        <v>7200</v>
      </c>
      <c r="E13" s="104">
        <f t="shared" si="0"/>
        <v>7200</v>
      </c>
      <c r="F13" s="104">
        <f t="shared" si="1"/>
        <v>7200</v>
      </c>
      <c r="G13" s="104">
        <f t="shared" si="2"/>
        <v>7200</v>
      </c>
      <c r="H13" s="104">
        <f t="shared" si="3"/>
        <v>7200</v>
      </c>
      <c r="I13" s="104">
        <f t="shared" si="6"/>
        <v>3600</v>
      </c>
      <c r="J13" s="104">
        <f t="shared" si="4"/>
        <v>39600</v>
      </c>
    </row>
    <row r="14" spans="1:10" ht="28.5" customHeight="1" x14ac:dyDescent="0.2">
      <c r="A14" s="102">
        <v>8</v>
      </c>
      <c r="B14" s="105" t="s">
        <v>13</v>
      </c>
      <c r="C14" s="106">
        <v>500</v>
      </c>
      <c r="D14" s="104">
        <f t="shared" si="5"/>
        <v>6000</v>
      </c>
      <c r="E14" s="104">
        <f t="shared" si="0"/>
        <v>6000</v>
      </c>
      <c r="F14" s="104">
        <f t="shared" si="1"/>
        <v>6000</v>
      </c>
      <c r="G14" s="104">
        <f t="shared" si="2"/>
        <v>6000</v>
      </c>
      <c r="H14" s="104">
        <f t="shared" si="3"/>
        <v>6000</v>
      </c>
      <c r="I14" s="104">
        <f>C14*3</f>
        <v>1500</v>
      </c>
      <c r="J14" s="104">
        <f t="shared" si="4"/>
        <v>31500</v>
      </c>
    </row>
    <row r="15" spans="1:10" ht="24" x14ac:dyDescent="0.2">
      <c r="A15" s="102">
        <v>9</v>
      </c>
      <c r="B15" s="105" t="s">
        <v>14</v>
      </c>
      <c r="C15" s="106">
        <v>200</v>
      </c>
      <c r="D15" s="104">
        <f t="shared" si="5"/>
        <v>2400</v>
      </c>
      <c r="E15" s="104">
        <f t="shared" si="0"/>
        <v>2400</v>
      </c>
      <c r="F15" s="104">
        <f t="shared" si="1"/>
        <v>2400</v>
      </c>
      <c r="G15" s="104">
        <f t="shared" si="2"/>
        <v>2400</v>
      </c>
      <c r="H15" s="104">
        <f t="shared" si="3"/>
        <v>2400</v>
      </c>
      <c r="I15" s="104">
        <f t="shared" si="6"/>
        <v>1200</v>
      </c>
      <c r="J15" s="104">
        <f t="shared" si="4"/>
        <v>13200</v>
      </c>
    </row>
    <row r="16" spans="1:10" ht="23.25" customHeight="1" x14ac:dyDescent="0.2">
      <c r="A16" s="102">
        <v>10</v>
      </c>
      <c r="B16" s="105" t="s">
        <v>413</v>
      </c>
      <c r="C16" s="106">
        <v>200</v>
      </c>
      <c r="D16" s="213">
        <f>C16*90</f>
        <v>18000</v>
      </c>
      <c r="E16" s="104">
        <f t="shared" si="0"/>
        <v>2400</v>
      </c>
      <c r="F16" s="104">
        <f t="shared" si="1"/>
        <v>2400</v>
      </c>
      <c r="G16" s="104">
        <f t="shared" si="2"/>
        <v>2400</v>
      </c>
      <c r="H16" s="104">
        <f t="shared" si="3"/>
        <v>2400</v>
      </c>
      <c r="I16" s="104">
        <f t="shared" si="6"/>
        <v>1200</v>
      </c>
      <c r="J16" s="104">
        <f t="shared" si="4"/>
        <v>28800</v>
      </c>
    </row>
    <row r="17" spans="1:10" ht="21.75" customHeight="1" x14ac:dyDescent="0.2">
      <c r="A17" s="102">
        <v>11</v>
      </c>
      <c r="B17" s="105" t="s">
        <v>15</v>
      </c>
      <c r="C17" s="106">
        <v>1000</v>
      </c>
      <c r="D17" s="104">
        <f t="shared" si="5"/>
        <v>12000</v>
      </c>
      <c r="E17" s="104">
        <f t="shared" si="0"/>
        <v>12000</v>
      </c>
      <c r="F17" s="104">
        <f t="shared" si="1"/>
        <v>12000</v>
      </c>
      <c r="G17" s="104">
        <f t="shared" si="2"/>
        <v>12000</v>
      </c>
      <c r="H17" s="104">
        <f t="shared" si="3"/>
        <v>12000</v>
      </c>
      <c r="I17" s="104">
        <f>C17*3</f>
        <v>3000</v>
      </c>
      <c r="J17" s="104">
        <f t="shared" si="4"/>
        <v>63000</v>
      </c>
    </row>
    <row r="18" spans="1:10" ht="26.25" customHeight="1" x14ac:dyDescent="0.2">
      <c r="A18" s="102">
        <v>12</v>
      </c>
      <c r="B18" s="105" t="s">
        <v>16</v>
      </c>
      <c r="C18" s="106">
        <v>300</v>
      </c>
      <c r="D18" s="104">
        <f t="shared" si="5"/>
        <v>3600</v>
      </c>
      <c r="E18" s="104">
        <f t="shared" si="0"/>
        <v>3600</v>
      </c>
      <c r="F18" s="104">
        <f t="shared" si="1"/>
        <v>3600</v>
      </c>
      <c r="G18" s="104">
        <f t="shared" si="2"/>
        <v>3600</v>
      </c>
      <c r="H18" s="104">
        <f t="shared" si="3"/>
        <v>3600</v>
      </c>
      <c r="I18" s="104">
        <f t="shared" si="6"/>
        <v>1800</v>
      </c>
      <c r="J18" s="104">
        <f t="shared" si="4"/>
        <v>19800</v>
      </c>
    </row>
    <row r="19" spans="1:10" ht="21" customHeight="1" x14ac:dyDescent="0.2">
      <c r="A19" s="102">
        <v>13</v>
      </c>
      <c r="B19" s="105" t="s">
        <v>17</v>
      </c>
      <c r="C19" s="106">
        <v>1000</v>
      </c>
      <c r="D19" s="104">
        <f t="shared" si="5"/>
        <v>12000</v>
      </c>
      <c r="E19" s="104">
        <f t="shared" si="0"/>
        <v>12000</v>
      </c>
      <c r="F19" s="104">
        <f t="shared" si="1"/>
        <v>12000</v>
      </c>
      <c r="G19" s="104">
        <f t="shared" si="2"/>
        <v>12000</v>
      </c>
      <c r="H19" s="104">
        <f t="shared" si="3"/>
        <v>12000</v>
      </c>
      <c r="I19" s="104">
        <f>C19*3</f>
        <v>3000</v>
      </c>
      <c r="J19" s="104">
        <f t="shared" si="4"/>
        <v>63000</v>
      </c>
    </row>
    <row r="20" spans="1:10" ht="21" customHeight="1" x14ac:dyDescent="0.2">
      <c r="A20" s="102">
        <v>14</v>
      </c>
      <c r="B20" s="105" t="s">
        <v>48</v>
      </c>
      <c r="C20" s="106">
        <v>450</v>
      </c>
      <c r="D20" s="104">
        <f>C20*12*3</f>
        <v>16200</v>
      </c>
      <c r="E20" s="104">
        <f>C20*12*3</f>
        <v>16200</v>
      </c>
      <c r="F20" s="104">
        <f>C20*12*3</f>
        <v>16200</v>
      </c>
      <c r="G20" s="104">
        <f>C20*12*3</f>
        <v>16200</v>
      </c>
      <c r="H20" s="104">
        <f>C20*12*3</f>
        <v>16200</v>
      </c>
      <c r="I20" s="104">
        <f>C20*2*6</f>
        <v>5400</v>
      </c>
      <c r="J20" s="104">
        <f t="shared" si="4"/>
        <v>86400</v>
      </c>
    </row>
    <row r="21" spans="1:10" ht="21" customHeight="1" x14ac:dyDescent="0.2">
      <c r="A21" s="102">
        <v>15</v>
      </c>
      <c r="B21" s="105" t="s">
        <v>49</v>
      </c>
      <c r="C21" s="106">
        <v>100</v>
      </c>
      <c r="D21" s="104">
        <f t="shared" si="5"/>
        <v>1200</v>
      </c>
      <c r="E21" s="104">
        <f>C21*12*2</f>
        <v>2400</v>
      </c>
      <c r="F21" s="104">
        <f>C21*12*2</f>
        <v>2400</v>
      </c>
      <c r="G21" s="104">
        <f>C21*12*2</f>
        <v>2400</v>
      </c>
      <c r="H21" s="104">
        <f>C21*12*2</f>
        <v>2400</v>
      </c>
      <c r="I21" s="104">
        <f>C21*6*2</f>
        <v>1200</v>
      </c>
      <c r="J21" s="104">
        <f>I21*4*2</f>
        <v>9600</v>
      </c>
    </row>
    <row r="22" spans="1:10" ht="21" customHeight="1" x14ac:dyDescent="0.2">
      <c r="A22" s="102">
        <v>16</v>
      </c>
      <c r="B22" s="105" t="s">
        <v>50</v>
      </c>
      <c r="C22" s="106">
        <v>150</v>
      </c>
      <c r="D22" s="104">
        <f t="shared" si="5"/>
        <v>1800</v>
      </c>
      <c r="E22" s="104">
        <f>$C$22*12*3</f>
        <v>5400</v>
      </c>
      <c r="F22" s="104">
        <f t="shared" ref="F22:H22" si="7">$C$22*12*3</f>
        <v>5400</v>
      </c>
      <c r="G22" s="104">
        <f t="shared" si="7"/>
        <v>5400</v>
      </c>
      <c r="H22" s="104">
        <f t="shared" si="7"/>
        <v>5400</v>
      </c>
      <c r="I22" s="104">
        <f>$C$22*6*3</f>
        <v>2700</v>
      </c>
      <c r="J22" s="104">
        <f>I22*4*3</f>
        <v>32400</v>
      </c>
    </row>
    <row r="23" spans="1:10" ht="26.25" customHeight="1" x14ac:dyDescent="0.2">
      <c r="A23" s="409" t="s">
        <v>18</v>
      </c>
      <c r="B23" s="409"/>
      <c r="C23" s="107">
        <f>SUM(C8:C22)</f>
        <v>7000</v>
      </c>
      <c r="D23" s="107">
        <f>SUM(D8:D22)</f>
        <v>110400</v>
      </c>
      <c r="E23" s="107">
        <f>SUM(E8:E21)</f>
        <v>94200</v>
      </c>
      <c r="F23" s="107">
        <f>SUM(F8:F21)</f>
        <v>94200</v>
      </c>
      <c r="G23" s="107">
        <f>SUM(G8:G21)</f>
        <v>94200</v>
      </c>
      <c r="H23" s="107">
        <f>SUM(H8:H21)</f>
        <v>94200</v>
      </c>
      <c r="I23" s="107">
        <f>SUM(I8:I21)</f>
        <v>34500</v>
      </c>
      <c r="J23" s="107">
        <f>SUM(J8:J22)</f>
        <v>549900</v>
      </c>
    </row>
    <row r="25" spans="1:10" x14ac:dyDescent="0.2">
      <c r="B25" s="215" t="s">
        <v>414</v>
      </c>
      <c r="C25" s="216"/>
      <c r="D25" s="216"/>
      <c r="E25" s="216"/>
      <c r="F25" s="216"/>
    </row>
  </sheetData>
  <mergeCells count="7">
    <mergeCell ref="A6:J6"/>
    <mergeCell ref="A23:B23"/>
    <mergeCell ref="A1:H1"/>
    <mergeCell ref="A2:H2"/>
    <mergeCell ref="A3:H3"/>
    <mergeCell ref="A4:H4"/>
    <mergeCell ref="A5:H5"/>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I8" sqref="I8"/>
    </sheetView>
  </sheetViews>
  <sheetFormatPr defaultRowHeight="12.75" x14ac:dyDescent="0.2"/>
  <cols>
    <col min="2" max="2" width="19.85546875" customWidth="1"/>
  </cols>
  <sheetData>
    <row r="1" spans="1:10" x14ac:dyDescent="0.2">
      <c r="A1" s="410" t="s">
        <v>71</v>
      </c>
      <c r="B1" s="410"/>
      <c r="C1" s="410"/>
      <c r="D1" s="410"/>
      <c r="E1" s="410"/>
      <c r="F1" s="410"/>
      <c r="G1" s="410"/>
      <c r="H1" s="410"/>
      <c r="I1" s="119"/>
      <c r="J1" s="119"/>
    </row>
    <row r="2" spans="1:10" x14ac:dyDescent="0.2">
      <c r="A2" s="394" t="s">
        <v>231</v>
      </c>
      <c r="B2" s="394"/>
      <c r="C2" s="394"/>
      <c r="D2" s="394"/>
      <c r="E2" s="394"/>
      <c r="F2" s="394"/>
      <c r="G2" s="394"/>
      <c r="H2" s="394"/>
      <c r="I2" s="394"/>
      <c r="J2" s="394"/>
    </row>
    <row r="3" spans="1:10" x14ac:dyDescent="0.2">
      <c r="A3" s="394" t="s">
        <v>273</v>
      </c>
      <c r="B3" s="394"/>
      <c r="C3" s="394"/>
      <c r="D3" s="394"/>
      <c r="E3" s="394"/>
      <c r="F3" s="394"/>
      <c r="G3" s="394"/>
      <c r="H3" s="394"/>
      <c r="I3" s="394"/>
      <c r="J3" s="394"/>
    </row>
    <row r="4" spans="1:10" x14ac:dyDescent="0.2">
      <c r="A4" s="394" t="s">
        <v>237</v>
      </c>
      <c r="B4" s="394"/>
      <c r="C4" s="394"/>
      <c r="D4" s="394"/>
      <c r="E4" s="394"/>
      <c r="F4" s="394"/>
      <c r="G4" s="394"/>
      <c r="H4" s="394"/>
      <c r="I4" s="394"/>
      <c r="J4" s="394"/>
    </row>
    <row r="5" spans="1:10" x14ac:dyDescent="0.2">
      <c r="A5" s="412" t="s">
        <v>309</v>
      </c>
      <c r="B5" s="412"/>
      <c r="C5" s="412"/>
      <c r="D5" s="412"/>
      <c r="E5" s="412"/>
      <c r="F5" s="412"/>
      <c r="G5" s="412"/>
      <c r="H5" s="412"/>
      <c r="I5" s="412"/>
      <c r="J5" s="412"/>
    </row>
    <row r="6" spans="1:10" ht="36" customHeight="1" x14ac:dyDescent="0.2">
      <c r="A6" s="408" t="s">
        <v>310</v>
      </c>
      <c r="B6" s="408"/>
      <c r="C6" s="408"/>
      <c r="D6" s="408"/>
      <c r="E6" s="408"/>
      <c r="F6" s="408"/>
      <c r="G6" s="408"/>
      <c r="H6" s="408"/>
      <c r="I6" s="408"/>
      <c r="J6" s="408"/>
    </row>
    <row r="7" spans="1:10" ht="24" x14ac:dyDescent="0.2">
      <c r="A7" s="102" t="s">
        <v>3</v>
      </c>
      <c r="B7" s="102" t="s">
        <v>4</v>
      </c>
      <c r="C7" s="102" t="s">
        <v>5</v>
      </c>
      <c r="D7" s="102">
        <v>2014</v>
      </c>
      <c r="E7" s="102">
        <v>2015</v>
      </c>
      <c r="F7" s="102">
        <v>2016</v>
      </c>
      <c r="G7" s="102">
        <v>2017</v>
      </c>
      <c r="H7" s="102">
        <v>2018</v>
      </c>
      <c r="I7" s="102" t="s">
        <v>412</v>
      </c>
      <c r="J7" s="102" t="s">
        <v>6</v>
      </c>
    </row>
    <row r="8" spans="1:10" ht="29.25" customHeight="1" x14ac:dyDescent="0.2">
      <c r="A8" s="104">
        <v>1</v>
      </c>
      <c r="B8" s="105" t="s">
        <v>19</v>
      </c>
      <c r="C8" s="108">
        <v>400</v>
      </c>
      <c r="D8" s="109">
        <f>C8*12</f>
        <v>4800</v>
      </c>
      <c r="E8" s="109">
        <f t="shared" ref="E8:E15" si="0">C8*12</f>
        <v>4800</v>
      </c>
      <c r="F8" s="109">
        <f t="shared" ref="F8:F15" si="1">C8*12</f>
        <v>4800</v>
      </c>
      <c r="G8" s="109">
        <f t="shared" ref="G8:G15" si="2">C8*12</f>
        <v>4800</v>
      </c>
      <c r="H8" s="109">
        <f>C8*12</f>
        <v>4800</v>
      </c>
      <c r="I8" s="109">
        <f t="shared" ref="I8:I14" si="3">C8*6</f>
        <v>2400</v>
      </c>
      <c r="J8" s="109">
        <f t="shared" ref="J8:J14" si="4">SUM(D8:I8)</f>
        <v>26400</v>
      </c>
    </row>
    <row r="9" spans="1:10" ht="22.5" customHeight="1" x14ac:dyDescent="0.2">
      <c r="A9" s="104">
        <v>2</v>
      </c>
      <c r="B9" s="105" t="s">
        <v>20</v>
      </c>
      <c r="C9" s="108">
        <v>100</v>
      </c>
      <c r="D9" s="109">
        <f t="shared" ref="D9:D14" si="5">C9*12</f>
        <v>1200</v>
      </c>
      <c r="E9" s="109">
        <f t="shared" si="0"/>
        <v>1200</v>
      </c>
      <c r="F9" s="109">
        <f t="shared" si="1"/>
        <v>1200</v>
      </c>
      <c r="G9" s="109">
        <f t="shared" si="2"/>
        <v>1200</v>
      </c>
      <c r="H9" s="109">
        <f t="shared" ref="H9:H14" si="6">C9*12</f>
        <v>1200</v>
      </c>
      <c r="I9" s="109">
        <f t="shared" si="3"/>
        <v>600</v>
      </c>
      <c r="J9" s="109">
        <f t="shared" si="4"/>
        <v>6600</v>
      </c>
    </row>
    <row r="10" spans="1:10" ht="30" customHeight="1" x14ac:dyDescent="0.2">
      <c r="A10" s="104">
        <v>3</v>
      </c>
      <c r="B10" s="105" t="s">
        <v>21</v>
      </c>
      <c r="C10" s="108">
        <v>400</v>
      </c>
      <c r="D10" s="109">
        <f t="shared" si="5"/>
        <v>4800</v>
      </c>
      <c r="E10" s="109">
        <f t="shared" si="0"/>
        <v>4800</v>
      </c>
      <c r="F10" s="109">
        <f t="shared" si="1"/>
        <v>4800</v>
      </c>
      <c r="G10" s="109">
        <f t="shared" si="2"/>
        <v>4800</v>
      </c>
      <c r="H10" s="109">
        <f t="shared" si="6"/>
        <v>4800</v>
      </c>
      <c r="I10" s="109">
        <f t="shared" si="3"/>
        <v>2400</v>
      </c>
      <c r="J10" s="109">
        <f t="shared" si="4"/>
        <v>26400</v>
      </c>
    </row>
    <row r="11" spans="1:10" ht="45.75" customHeight="1" x14ac:dyDescent="0.2">
      <c r="A11" s="104">
        <v>4</v>
      </c>
      <c r="B11" s="105" t="s">
        <v>12</v>
      </c>
      <c r="C11" s="108">
        <v>100</v>
      </c>
      <c r="D11" s="109">
        <f t="shared" si="5"/>
        <v>1200</v>
      </c>
      <c r="E11" s="109">
        <f t="shared" si="0"/>
        <v>1200</v>
      </c>
      <c r="F11" s="109">
        <f t="shared" si="1"/>
        <v>1200</v>
      </c>
      <c r="G11" s="109">
        <f t="shared" si="2"/>
        <v>1200</v>
      </c>
      <c r="H11" s="109">
        <f t="shared" si="6"/>
        <v>1200</v>
      </c>
      <c r="I11" s="109">
        <f t="shared" si="3"/>
        <v>600</v>
      </c>
      <c r="J11" s="109">
        <f t="shared" si="4"/>
        <v>6600</v>
      </c>
    </row>
    <row r="12" spans="1:10" ht="33" customHeight="1" x14ac:dyDescent="0.2">
      <c r="A12" s="104">
        <v>5</v>
      </c>
      <c r="B12" s="105" t="s">
        <v>22</v>
      </c>
      <c r="C12" s="108">
        <v>100</v>
      </c>
      <c r="D12" s="109">
        <f t="shared" si="5"/>
        <v>1200</v>
      </c>
      <c r="E12" s="109">
        <f t="shared" si="0"/>
        <v>1200</v>
      </c>
      <c r="F12" s="109">
        <f t="shared" si="1"/>
        <v>1200</v>
      </c>
      <c r="G12" s="109">
        <f t="shared" si="2"/>
        <v>1200</v>
      </c>
      <c r="H12" s="109">
        <f t="shared" si="6"/>
        <v>1200</v>
      </c>
      <c r="I12" s="109">
        <f t="shared" si="3"/>
        <v>600</v>
      </c>
      <c r="J12" s="109">
        <f t="shared" si="4"/>
        <v>6600</v>
      </c>
    </row>
    <row r="13" spans="1:10" ht="31.5" customHeight="1" x14ac:dyDescent="0.2">
      <c r="A13" s="104">
        <v>6</v>
      </c>
      <c r="B13" s="105" t="s">
        <v>14</v>
      </c>
      <c r="C13" s="108">
        <v>100</v>
      </c>
      <c r="D13" s="109">
        <f t="shared" si="5"/>
        <v>1200</v>
      </c>
      <c r="E13" s="109">
        <f t="shared" si="0"/>
        <v>1200</v>
      </c>
      <c r="F13" s="109">
        <f t="shared" si="1"/>
        <v>1200</v>
      </c>
      <c r="G13" s="109">
        <f t="shared" si="2"/>
        <v>1200</v>
      </c>
      <c r="H13" s="109">
        <f t="shared" si="6"/>
        <v>1200</v>
      </c>
      <c r="I13" s="109">
        <f t="shared" si="3"/>
        <v>600</v>
      </c>
      <c r="J13" s="109">
        <f t="shared" si="4"/>
        <v>6600</v>
      </c>
    </row>
    <row r="14" spans="1:10" ht="29.25" customHeight="1" x14ac:dyDescent="0.2">
      <c r="A14" s="104">
        <v>7</v>
      </c>
      <c r="B14" s="105" t="s">
        <v>15</v>
      </c>
      <c r="C14" s="108">
        <v>200</v>
      </c>
      <c r="D14" s="109">
        <f t="shared" si="5"/>
        <v>2400</v>
      </c>
      <c r="E14" s="109">
        <f t="shared" si="0"/>
        <v>2400</v>
      </c>
      <c r="F14" s="109">
        <f t="shared" si="1"/>
        <v>2400</v>
      </c>
      <c r="G14" s="109">
        <f t="shared" si="2"/>
        <v>2400</v>
      </c>
      <c r="H14" s="109">
        <f t="shared" si="6"/>
        <v>2400</v>
      </c>
      <c r="I14" s="109">
        <f t="shared" si="3"/>
        <v>1200</v>
      </c>
      <c r="J14" s="109">
        <f t="shared" si="4"/>
        <v>13200</v>
      </c>
    </row>
    <row r="15" spans="1:10" ht="32.25" customHeight="1" x14ac:dyDescent="0.2">
      <c r="A15" s="409" t="s">
        <v>18</v>
      </c>
      <c r="B15" s="409"/>
      <c r="C15" s="107">
        <f>SUM(C8:C14)</f>
        <v>1400</v>
      </c>
      <c r="D15" s="107">
        <f>SUM(D8:D14)</f>
        <v>16800</v>
      </c>
      <c r="E15" s="107">
        <f t="shared" si="0"/>
        <v>16800</v>
      </c>
      <c r="F15" s="107">
        <f t="shared" si="1"/>
        <v>16800</v>
      </c>
      <c r="G15" s="107">
        <f t="shared" si="2"/>
        <v>16800</v>
      </c>
      <c r="H15" s="107">
        <f>SUM(H8:H14)</f>
        <v>16800</v>
      </c>
      <c r="I15" s="107">
        <f>SUM(I8:I14)</f>
        <v>8400</v>
      </c>
      <c r="J15" s="107">
        <f>I15+H15+G15+F15+E15+D15</f>
        <v>92400</v>
      </c>
    </row>
  </sheetData>
  <mergeCells count="7">
    <mergeCell ref="A1:H1"/>
    <mergeCell ref="A5:J5"/>
    <mergeCell ref="A6:J6"/>
    <mergeCell ref="A15:B15"/>
    <mergeCell ref="A4:J4"/>
    <mergeCell ref="A2:J2"/>
    <mergeCell ref="A3:J3"/>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18" sqref="I18"/>
    </sheetView>
  </sheetViews>
  <sheetFormatPr defaultRowHeight="12.75" x14ac:dyDescent="0.2"/>
  <cols>
    <col min="2" max="2" width="21.85546875" customWidth="1"/>
  </cols>
  <sheetData>
    <row r="1" spans="1:10" x14ac:dyDescent="0.2">
      <c r="A1" s="394"/>
      <c r="B1" s="394"/>
      <c r="C1" s="394"/>
      <c r="D1" s="394"/>
      <c r="E1" s="394"/>
      <c r="F1" s="394"/>
      <c r="G1" s="394"/>
      <c r="H1" s="394"/>
      <c r="I1" s="394"/>
      <c r="J1" s="394"/>
    </row>
    <row r="2" spans="1:10" x14ac:dyDescent="0.2">
      <c r="A2" s="394"/>
      <c r="B2" s="394"/>
      <c r="C2" s="394"/>
      <c r="D2" s="394"/>
      <c r="E2" s="394"/>
      <c r="F2" s="394"/>
      <c r="G2" s="394"/>
      <c r="H2" s="394"/>
      <c r="I2" s="394"/>
      <c r="J2" s="394"/>
    </row>
    <row r="3" spans="1:10" x14ac:dyDescent="0.2">
      <c r="A3" s="394"/>
      <c r="B3" s="394"/>
      <c r="C3" s="394"/>
      <c r="D3" s="394"/>
      <c r="E3" s="394"/>
      <c r="F3" s="394"/>
      <c r="G3" s="394"/>
      <c r="H3" s="394"/>
      <c r="I3" s="394"/>
      <c r="J3" s="394"/>
    </row>
    <row r="4" spans="1:10" x14ac:dyDescent="0.2">
      <c r="A4" s="394"/>
      <c r="B4" s="394"/>
      <c r="C4" s="394"/>
      <c r="D4" s="394"/>
      <c r="E4" s="394"/>
      <c r="F4" s="394"/>
      <c r="G4" s="394"/>
      <c r="H4" s="394"/>
      <c r="I4" s="394"/>
      <c r="J4" s="394"/>
    </row>
    <row r="6" spans="1:10" x14ac:dyDescent="0.2">
      <c r="A6" s="408" t="s">
        <v>23</v>
      </c>
      <c r="B6" s="408"/>
      <c r="C6" s="408"/>
      <c r="D6" s="408"/>
      <c r="E6" s="408"/>
      <c r="F6" s="408"/>
      <c r="G6" s="408"/>
      <c r="H6" s="408"/>
      <c r="I6" s="408"/>
      <c r="J6" s="408"/>
    </row>
    <row r="7" spans="1:10" ht="24" x14ac:dyDescent="0.2">
      <c r="A7" s="102" t="s">
        <v>3</v>
      </c>
      <c r="B7" s="102" t="s">
        <v>4</v>
      </c>
      <c r="C7" s="102" t="s">
        <v>5</v>
      </c>
      <c r="D7" s="102">
        <v>2014</v>
      </c>
      <c r="E7" s="102">
        <v>2015</v>
      </c>
      <c r="F7" s="102">
        <v>2016</v>
      </c>
      <c r="G7" s="102">
        <v>2017</v>
      </c>
      <c r="H7" s="102">
        <v>2018</v>
      </c>
      <c r="I7" s="102" t="s">
        <v>412</v>
      </c>
      <c r="J7" s="102" t="s">
        <v>6</v>
      </c>
    </row>
    <row r="8" spans="1:10" ht="21.75" customHeight="1" x14ac:dyDescent="0.2">
      <c r="A8" s="102"/>
      <c r="B8" s="102" t="s">
        <v>24</v>
      </c>
      <c r="C8" s="413" t="s">
        <v>25</v>
      </c>
      <c r="D8" s="414"/>
      <c r="E8" s="414"/>
      <c r="F8" s="414"/>
      <c r="G8" s="414"/>
      <c r="H8" s="414"/>
      <c r="I8" s="414"/>
      <c r="J8" s="415"/>
    </row>
    <row r="9" spans="1:10" ht="18.75" customHeight="1" x14ac:dyDescent="0.2">
      <c r="A9" s="110">
        <v>1</v>
      </c>
      <c r="B9" s="105" t="s">
        <v>20</v>
      </c>
      <c r="C9" s="108">
        <v>50</v>
      </c>
      <c r="D9" s="109">
        <f>C9*12</f>
        <v>600</v>
      </c>
      <c r="E9" s="109">
        <f t="shared" ref="E9:E15" si="0">C9*12</f>
        <v>600</v>
      </c>
      <c r="F9" s="109">
        <f t="shared" ref="F9:F15" si="1">C9*12</f>
        <v>600</v>
      </c>
      <c r="G9" s="109">
        <f>C9*12</f>
        <v>600</v>
      </c>
      <c r="H9" s="108">
        <f>C9*12</f>
        <v>600</v>
      </c>
      <c r="I9" s="109">
        <f>C9*7</f>
        <v>350</v>
      </c>
      <c r="J9" s="109">
        <f t="shared" ref="J9:J17" si="2">SUM(D9:I9)</f>
        <v>3350</v>
      </c>
    </row>
    <row r="10" spans="1:10" ht="24.75" customHeight="1" x14ac:dyDescent="0.2">
      <c r="A10" s="110">
        <v>2</v>
      </c>
      <c r="B10" s="105" t="s">
        <v>10</v>
      </c>
      <c r="C10" s="108">
        <v>450</v>
      </c>
      <c r="D10" s="109">
        <f t="shared" ref="D10:D15" si="3">C10*12</f>
        <v>5400</v>
      </c>
      <c r="E10" s="109">
        <f t="shared" si="0"/>
        <v>5400</v>
      </c>
      <c r="F10" s="109">
        <f t="shared" si="1"/>
        <v>5400</v>
      </c>
      <c r="G10" s="109">
        <f t="shared" ref="G10:G15" si="4">C10*12</f>
        <v>5400</v>
      </c>
      <c r="H10" s="108">
        <f t="shared" ref="H10:H15" si="5">C10*12</f>
        <v>5400</v>
      </c>
      <c r="I10" s="109">
        <f t="shared" ref="I10:I15" si="6">C10*6</f>
        <v>2700</v>
      </c>
      <c r="J10" s="109">
        <f t="shared" si="2"/>
        <v>29700</v>
      </c>
    </row>
    <row r="11" spans="1:10" ht="21" customHeight="1" x14ac:dyDescent="0.2">
      <c r="A11" s="110">
        <v>3</v>
      </c>
      <c r="B11" s="105" t="s">
        <v>26</v>
      </c>
      <c r="C11" s="108">
        <v>450</v>
      </c>
      <c r="D11" s="109">
        <f t="shared" si="3"/>
        <v>5400</v>
      </c>
      <c r="E11" s="109">
        <f t="shared" si="0"/>
        <v>5400</v>
      </c>
      <c r="F11" s="109">
        <f t="shared" si="1"/>
        <v>5400</v>
      </c>
      <c r="G11" s="109">
        <f t="shared" si="4"/>
        <v>5400</v>
      </c>
      <c r="H11" s="108">
        <f t="shared" si="5"/>
        <v>5400</v>
      </c>
      <c r="I11" s="109">
        <f t="shared" si="6"/>
        <v>2700</v>
      </c>
      <c r="J11" s="109">
        <f t="shared" si="2"/>
        <v>29700</v>
      </c>
    </row>
    <row r="12" spans="1:10" ht="27" customHeight="1" x14ac:dyDescent="0.2">
      <c r="A12" s="110">
        <v>4</v>
      </c>
      <c r="B12" s="105" t="s">
        <v>12</v>
      </c>
      <c r="C12" s="108">
        <v>200</v>
      </c>
      <c r="D12" s="109">
        <f t="shared" si="3"/>
        <v>2400</v>
      </c>
      <c r="E12" s="109">
        <f t="shared" si="0"/>
        <v>2400</v>
      </c>
      <c r="F12" s="109">
        <f t="shared" si="1"/>
        <v>2400</v>
      </c>
      <c r="G12" s="109">
        <f t="shared" si="4"/>
        <v>2400</v>
      </c>
      <c r="H12" s="108">
        <f t="shared" si="5"/>
        <v>2400</v>
      </c>
      <c r="I12" s="109">
        <f t="shared" si="6"/>
        <v>1200</v>
      </c>
      <c r="J12" s="109">
        <f t="shared" si="2"/>
        <v>13200</v>
      </c>
    </row>
    <row r="13" spans="1:10" ht="24" x14ac:dyDescent="0.2">
      <c r="A13" s="110">
        <v>5</v>
      </c>
      <c r="B13" s="105" t="s">
        <v>27</v>
      </c>
      <c r="C13" s="108">
        <v>150</v>
      </c>
      <c r="D13" s="109">
        <f t="shared" si="3"/>
        <v>1800</v>
      </c>
      <c r="E13" s="109">
        <f t="shared" si="0"/>
        <v>1800</v>
      </c>
      <c r="F13" s="109">
        <f t="shared" si="1"/>
        <v>1800</v>
      </c>
      <c r="G13" s="109">
        <f t="shared" si="4"/>
        <v>1800</v>
      </c>
      <c r="H13" s="108">
        <f t="shared" si="5"/>
        <v>1800</v>
      </c>
      <c r="I13" s="109">
        <f t="shared" si="6"/>
        <v>900</v>
      </c>
      <c r="J13" s="109">
        <f t="shared" si="2"/>
        <v>9900</v>
      </c>
    </row>
    <row r="14" spans="1:10" ht="31.5" customHeight="1" x14ac:dyDescent="0.2">
      <c r="A14" s="110">
        <v>6</v>
      </c>
      <c r="B14" s="105" t="s">
        <v>14</v>
      </c>
      <c r="C14" s="108">
        <v>100</v>
      </c>
      <c r="D14" s="109">
        <f t="shared" si="3"/>
        <v>1200</v>
      </c>
      <c r="E14" s="109">
        <f t="shared" si="0"/>
        <v>1200</v>
      </c>
      <c r="F14" s="109">
        <f t="shared" si="1"/>
        <v>1200</v>
      </c>
      <c r="G14" s="109">
        <f t="shared" si="4"/>
        <v>1200</v>
      </c>
      <c r="H14" s="108">
        <f t="shared" si="5"/>
        <v>1200</v>
      </c>
      <c r="I14" s="109">
        <f t="shared" si="6"/>
        <v>600</v>
      </c>
      <c r="J14" s="109">
        <f t="shared" si="2"/>
        <v>6600</v>
      </c>
    </row>
    <row r="15" spans="1:10" ht="24.75" customHeight="1" x14ac:dyDescent="0.2">
      <c r="A15" s="110">
        <v>7</v>
      </c>
      <c r="B15" s="105" t="s">
        <v>15</v>
      </c>
      <c r="C15" s="108">
        <v>300</v>
      </c>
      <c r="D15" s="109">
        <f t="shared" si="3"/>
        <v>3600</v>
      </c>
      <c r="E15" s="109">
        <f t="shared" si="0"/>
        <v>3600</v>
      </c>
      <c r="F15" s="109">
        <f t="shared" si="1"/>
        <v>3600</v>
      </c>
      <c r="G15" s="109">
        <f t="shared" si="4"/>
        <v>3600</v>
      </c>
      <c r="H15" s="108">
        <f t="shared" si="5"/>
        <v>3600</v>
      </c>
      <c r="I15" s="109">
        <f t="shared" si="6"/>
        <v>1800</v>
      </c>
      <c r="J15" s="109">
        <f t="shared" si="2"/>
        <v>19800</v>
      </c>
    </row>
    <row r="16" spans="1:10" ht="24" customHeight="1" x14ac:dyDescent="0.2">
      <c r="A16" s="110">
        <v>8</v>
      </c>
      <c r="B16" s="105" t="s">
        <v>51</v>
      </c>
      <c r="C16" s="108">
        <v>400</v>
      </c>
      <c r="D16" s="109">
        <f>C16*12*2</f>
        <v>9600</v>
      </c>
      <c r="E16" s="109">
        <f>$C$16*12*2</f>
        <v>9600</v>
      </c>
      <c r="F16" s="109">
        <f t="shared" ref="F16:H16" si="7">$C$16*12*2</f>
        <v>9600</v>
      </c>
      <c r="G16" s="109">
        <f t="shared" si="7"/>
        <v>9600</v>
      </c>
      <c r="H16" s="109">
        <f t="shared" si="7"/>
        <v>9600</v>
      </c>
      <c r="I16" s="109">
        <f>$C$16*6*2</f>
        <v>4800</v>
      </c>
      <c r="J16" s="109">
        <f t="shared" si="2"/>
        <v>52800</v>
      </c>
    </row>
    <row r="17" spans="1:10" ht="25.5" customHeight="1" x14ac:dyDescent="0.2">
      <c r="A17" s="110">
        <v>9</v>
      </c>
      <c r="B17" s="105" t="s">
        <v>52</v>
      </c>
      <c r="C17" s="108">
        <v>100</v>
      </c>
      <c r="D17" s="109">
        <f>C17*12*2</f>
        <v>2400</v>
      </c>
      <c r="E17" s="109">
        <f>$C$17*12*2</f>
        <v>2400</v>
      </c>
      <c r="F17" s="109">
        <f t="shared" ref="F17:H17" si="8">$C$17*12*2</f>
        <v>2400</v>
      </c>
      <c r="G17" s="109">
        <f t="shared" si="8"/>
        <v>2400</v>
      </c>
      <c r="H17" s="109">
        <f t="shared" si="8"/>
        <v>2400</v>
      </c>
      <c r="I17" s="109">
        <f>C17*6*1</f>
        <v>600</v>
      </c>
      <c r="J17" s="109">
        <f t="shared" si="2"/>
        <v>12600</v>
      </c>
    </row>
    <row r="18" spans="1:10" ht="27" customHeight="1" x14ac:dyDescent="0.2">
      <c r="A18" s="110">
        <v>10</v>
      </c>
      <c r="B18" s="105"/>
      <c r="C18" s="108"/>
      <c r="D18" s="109"/>
      <c r="E18" s="109"/>
      <c r="F18" s="109"/>
      <c r="G18" s="109"/>
      <c r="H18" s="108"/>
      <c r="I18" s="109"/>
      <c r="J18" s="109"/>
    </row>
    <row r="19" spans="1:10" x14ac:dyDescent="0.2">
      <c r="A19" s="409" t="s">
        <v>18</v>
      </c>
      <c r="B19" s="409"/>
      <c r="C19" s="107">
        <f>SUM(C9:C17)</f>
        <v>2200</v>
      </c>
      <c r="D19" s="107">
        <f>SUM(D9:D18)</f>
        <v>32400</v>
      </c>
      <c r="E19" s="107">
        <f>SUM(E9:E18)</f>
        <v>32400</v>
      </c>
      <c r="F19" s="107">
        <f>SUM(F9:F18)</f>
        <v>32400</v>
      </c>
      <c r="G19" s="107">
        <f>SUM(G9:G18)</f>
        <v>32400</v>
      </c>
      <c r="H19" s="107">
        <f>SUM(H9:H17)</f>
        <v>32400</v>
      </c>
      <c r="I19" s="107">
        <f>SUM(I9:I17)</f>
        <v>15650</v>
      </c>
      <c r="J19" s="107">
        <f>SUM(J9:J17)</f>
        <v>177650</v>
      </c>
    </row>
  </sheetData>
  <mergeCells count="7">
    <mergeCell ref="A1:J1"/>
    <mergeCell ref="A6:J6"/>
    <mergeCell ref="C8:J8"/>
    <mergeCell ref="A19:B19"/>
    <mergeCell ref="A2:J2"/>
    <mergeCell ref="A3:J3"/>
    <mergeCell ref="A4:J4"/>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TOTAL_HSIP</vt:lpstr>
      <vt:lpstr>Total_components</vt:lpstr>
      <vt:lpstr> Goods </vt:lpstr>
      <vt:lpstr>Works</vt:lpstr>
      <vt:lpstr>Services</vt:lpstr>
      <vt:lpstr>Training</vt:lpstr>
      <vt:lpstr>Operating_costs_MOHCG</vt:lpstr>
      <vt:lpstr>Operating_costs_RBF_consult</vt:lpstr>
      <vt:lpstr>Operating_costs_Sugd</vt:lpstr>
      <vt:lpstr>Operating_costs_Khatlon</vt:lpstr>
      <vt:lpstr>Total_opearting_costs</vt:lpstr>
      <vt:lpstr>Лист1</vt:lpstr>
      <vt:lpstr>Лист2</vt:lpstr>
      <vt:lpstr>Лист3</vt:lpstr>
      <vt:lpstr>Services!Print_Area</vt:lpstr>
      <vt:lpstr>TOTAL_HSIP!Print_Area</vt:lpstr>
      <vt:lpstr>' Goods '!Print_Titles</vt:lpstr>
      <vt:lpstr>Services!Print_Titles</vt:lpstr>
      <vt:lpstr>Training!Print_Titles</vt:lpstr>
      <vt:lpstr>Works!Print_Titles</vt:lpstr>
    </vt:vector>
  </TitlesOfParts>
  <Company>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WB21062</dc:creator>
  <cp:lastModifiedBy>Shoira Zukhurova</cp:lastModifiedBy>
  <cp:lastPrinted>2013-04-29T21:39:07Z</cp:lastPrinted>
  <dcterms:created xsi:type="dcterms:W3CDTF">2003-03-24T15:40:07Z</dcterms:created>
  <dcterms:modified xsi:type="dcterms:W3CDTF">2013-05-28T10:55:18Z</dcterms:modified>
</cp:coreProperties>
</file>