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9320" windowHeight="8136"/>
  </bookViews>
  <sheets>
    <sheet name="Goods" sheetId="1" r:id="rId1"/>
    <sheet name="Works" sheetId="2" state="hidden" r:id="rId2"/>
    <sheet name="Consultancy" sheetId="3" r:id="rId3"/>
  </sheets>
  <calcPr calcId="145621"/>
</workbook>
</file>

<file path=xl/calcChain.xml><?xml version="1.0" encoding="utf-8"?>
<calcChain xmlns="http://schemas.openxmlformats.org/spreadsheetml/2006/main">
  <c r="K16" i="3" l="1"/>
  <c r="L16" i="3" s="1"/>
  <c r="M16" i="3" s="1"/>
  <c r="N16" i="3" s="1"/>
  <c r="P16" i="3" s="1"/>
  <c r="Q16" i="3" s="1"/>
  <c r="R16" i="3" s="1"/>
  <c r="T16" i="3" s="1"/>
  <c r="U16" i="3" s="1"/>
  <c r="X16" i="3" s="1"/>
  <c r="Y16" i="3" s="1"/>
  <c r="AB16" i="3" s="1"/>
  <c r="AC16" i="3" s="1"/>
  <c r="AE16" i="3" s="1"/>
  <c r="AF16" i="3" s="1"/>
  <c r="AG16" i="3" s="1"/>
  <c r="L11" i="1" l="1"/>
  <c r="M11" i="1" s="1"/>
  <c r="N11" i="1" s="1"/>
  <c r="R11" i="1" s="1"/>
  <c r="S11" i="1" s="1"/>
  <c r="V11" i="1" s="1"/>
  <c r="W11" i="1" s="1"/>
  <c r="L8" i="1"/>
  <c r="M8" i="1" s="1"/>
  <c r="N8" i="1" l="1"/>
  <c r="R8" i="1" s="1"/>
  <c r="S8" i="1" s="1"/>
  <c r="V8" i="1" s="1"/>
  <c r="W8" i="1" s="1"/>
  <c r="J14" i="1"/>
  <c r="K14" i="1" s="1"/>
  <c r="L14" i="1" s="1"/>
  <c r="M14" i="1" s="1"/>
  <c r="N14" i="1" s="1"/>
  <c r="O14" i="1" s="1"/>
  <c r="R14" i="1" s="1"/>
  <c r="S14" i="1" s="1"/>
  <c r="U14" i="1" s="1"/>
  <c r="V14" i="1" s="1"/>
  <c r="W14" i="1" s="1"/>
  <c r="J13" i="1"/>
  <c r="K13" i="1" s="1"/>
  <c r="M13" i="1" s="1"/>
  <c r="AF15" i="3"/>
  <c r="AE15" i="3" s="1"/>
  <c r="AC15" i="3" s="1"/>
  <c r="AB15" i="3" s="1"/>
  <c r="Y15" i="3" s="1"/>
  <c r="X15" i="3" s="1"/>
  <c r="U15" i="3" s="1"/>
  <c r="T15" i="3" s="1"/>
  <c r="R15" i="3" s="1"/>
  <c r="Q15" i="3" s="1"/>
  <c r="P15" i="3" s="1"/>
  <c r="N15" i="3" s="1"/>
  <c r="M15" i="3" s="1"/>
  <c r="L15" i="3" s="1"/>
  <c r="K15" i="3" s="1"/>
  <c r="AA13" i="3"/>
  <c r="AC13" i="3"/>
  <c r="AB13" i="3" s="1"/>
  <c r="Y13" i="3" s="1"/>
  <c r="X13" i="3" s="1"/>
  <c r="N13" i="3" s="1"/>
  <c r="M13" i="3" s="1"/>
  <c r="L13" i="3" s="1"/>
  <c r="K13" i="3" s="1"/>
  <c r="AC7" i="3"/>
  <c r="AB7" i="3" s="1"/>
  <c r="Y7" i="3" s="1"/>
  <c r="X7" i="3" s="1"/>
  <c r="N7" i="3" s="1"/>
  <c r="M7" i="3" s="1"/>
  <c r="L7" i="3" s="1"/>
  <c r="K7" i="3" s="1"/>
  <c r="AC10" i="3"/>
  <c r="AB10" i="3" s="1"/>
  <c r="Y10" i="3" s="1"/>
  <c r="X10" i="3" s="1"/>
  <c r="N10" i="3" s="1"/>
  <c r="M10" i="3" s="1"/>
  <c r="L10" i="3" s="1"/>
  <c r="K10" i="3" s="1"/>
  <c r="F13" i="3"/>
  <c r="AA10" i="3"/>
  <c r="F10" i="3"/>
  <c r="F7" i="3"/>
  <c r="Q10" i="1"/>
  <c r="D10" i="1"/>
  <c r="D16" i="1" s="1"/>
  <c r="L10" i="1"/>
  <c r="M10" i="1" s="1"/>
  <c r="N10" i="1" s="1"/>
  <c r="R10" i="1" s="1"/>
  <c r="S10" i="1" s="1"/>
  <c r="F18" i="3" l="1"/>
  <c r="N13" i="1"/>
  <c r="L13" i="1"/>
  <c r="V10" i="1"/>
  <c r="W10" i="1" s="1"/>
  <c r="O13" i="1" l="1"/>
  <c r="R13" i="1"/>
  <c r="S13" i="1" s="1"/>
  <c r="U13" i="1" s="1"/>
  <c r="V13" i="1" s="1"/>
  <c r="W13" i="1" s="1"/>
  <c r="L7" i="1"/>
  <c r="M7" i="1" s="1"/>
  <c r="N7" i="1" s="1"/>
  <c r="R7" i="1" s="1"/>
  <c r="G28" i="2"/>
  <c r="S7" i="1" l="1"/>
  <c r="V7" i="1" s="1"/>
  <c r="W7" i="1" s="1"/>
</calcChain>
</file>

<file path=xl/comments1.xml><?xml version="1.0" encoding="utf-8"?>
<comments xmlns="http://schemas.openxmlformats.org/spreadsheetml/2006/main">
  <authors>
    <author>dfymfm</author>
    <author>cbe</author>
  </authors>
  <commentList>
    <comment ref="D7" authorId="0">
      <text>
        <r>
          <rPr>
            <sz val="8"/>
            <color indexed="81"/>
            <rFont val="Tahoma"/>
            <charset val="1"/>
          </rPr>
          <t xml:space="preserve">IC= Individual Consultant 
</t>
        </r>
      </text>
    </comment>
    <comment ref="D10" authorId="0">
      <text>
        <r>
          <rPr>
            <sz val="8"/>
            <color indexed="81"/>
            <rFont val="Tahoma"/>
            <charset val="1"/>
          </rPr>
          <t xml:space="preserve">IC=Individual Conslltant 
</t>
        </r>
      </text>
    </comment>
    <comment ref="D13" authorId="0">
      <text>
        <r>
          <rPr>
            <sz val="8"/>
            <color indexed="81"/>
            <rFont val="Tahoma"/>
            <charset val="1"/>
          </rPr>
          <t xml:space="preserve">IC=Indiviudal Consultant
</t>
        </r>
      </text>
    </comment>
    <comment ref="I15" authorId="1">
      <text>
        <r>
          <rPr>
            <b/>
            <sz val="9"/>
            <color indexed="81"/>
            <rFont val="Tahoma"/>
            <family val="2"/>
          </rPr>
          <t>cbe:</t>
        </r>
        <r>
          <rPr>
            <sz val="9"/>
            <color indexed="81"/>
            <rFont val="Tahoma"/>
            <family val="2"/>
          </rPr>
          <t xml:space="preserve">
For BD preparation time is required!</t>
        </r>
      </text>
    </comment>
  </commentList>
</comments>
</file>

<file path=xl/sharedStrings.xml><?xml version="1.0" encoding="utf-8"?>
<sst xmlns="http://schemas.openxmlformats.org/spreadsheetml/2006/main" count="365" uniqueCount="123">
  <si>
    <t>Draft Bid Documents, including specs and quantities, draft SPN</t>
  </si>
  <si>
    <t>If Post-Review, No-objection Dates are not needed</t>
  </si>
  <si>
    <t>Loan #:</t>
  </si>
  <si>
    <t>BASIC DATA</t>
  </si>
  <si>
    <t>Spec Proc Notice
Advert</t>
  </si>
  <si>
    <t>Bidding Period</t>
  </si>
  <si>
    <t>Bid Evaluation</t>
  </si>
  <si>
    <t>Contract Finalization</t>
  </si>
  <si>
    <t>Contract Implementation</t>
  </si>
  <si>
    <t>Description*</t>
  </si>
  <si>
    <t>Qty</t>
  </si>
  <si>
    <t>Package
Number</t>
  </si>
  <si>
    <t>Lot
Number</t>
  </si>
  <si>
    <t>Procurement Method</t>
  </si>
  <si>
    <t>Pre-or Post Qualification</t>
  </si>
  <si>
    <t>Prior or Post Review</t>
  </si>
  <si>
    <t>Plan vs. Actual</t>
  </si>
  <si>
    <t>Prep &amp; Submission
by Ex Agency</t>
  </si>
  <si>
    <t>No-objection
Date</t>
  </si>
  <si>
    <t>On-line UNDB
Gateway
Nat Press</t>
  </si>
  <si>
    <t>Bid Invitation Date</t>
  </si>
  <si>
    <t>Bid Closing-Opening</t>
  </si>
  <si>
    <t>Submission
Bid Eval Rpt</t>
  </si>
  <si>
    <t>Contract Amount in Birr</t>
  </si>
  <si>
    <t>Date
Contract
Award</t>
  </si>
  <si>
    <t>Date
Contract
Signature</t>
  </si>
  <si>
    <t>Opening
of 
Let of Credit</t>
  </si>
  <si>
    <t>Arrival
of
Goods</t>
  </si>
  <si>
    <t>Inspection
Final
Acceptance</t>
  </si>
  <si>
    <t>Norm Duration of Proc Steps</t>
  </si>
  <si>
    <t>If Prequalification</t>
  </si>
  <si>
    <t>Plan</t>
  </si>
  <si>
    <t>4 - 7 wks</t>
  </si>
  <si>
    <t>1 - 1.5 wks</t>
  </si>
  <si>
    <t>1.5 - 2 wks</t>
  </si>
  <si>
    <t>6 to</t>
  </si>
  <si>
    <t>12 wks</t>
  </si>
  <si>
    <t>1.5 - 3 wks</t>
  </si>
  <si>
    <t>1 wk</t>
  </si>
  <si>
    <t>1.5-3 wks</t>
  </si>
  <si>
    <t>add 7-13 wks</t>
  </si>
  <si>
    <t>Actual</t>
  </si>
  <si>
    <t>List of Contracts</t>
  </si>
  <si>
    <t>Basic Data</t>
  </si>
  <si>
    <t>QTY</t>
  </si>
  <si>
    <t>Lumpsum or Bill of Quantities</t>
  </si>
  <si>
    <t>Estimated Amount in
Birr</t>
  </si>
  <si>
    <t>Mobilization
Advance
Payment</t>
  </si>
  <si>
    <t>Substantial
Completion</t>
  </si>
  <si>
    <t>Final
Acceptance</t>
  </si>
  <si>
    <t>Final
Cost</t>
  </si>
  <si>
    <t>Total</t>
  </si>
  <si>
    <t>Request for Expression of Interest
(when required)</t>
  </si>
  <si>
    <t>Contract
Type</t>
  </si>
  <si>
    <t>Preparation 
Request for Proposals</t>
  </si>
  <si>
    <t>Short
List</t>
  </si>
  <si>
    <t>Consultant
Proposals</t>
  </si>
  <si>
    <t>Negotiations</t>
  </si>
  <si>
    <t>Selection Method</t>
  </si>
  <si>
    <t>Lumpsum
or
Time-Based</t>
  </si>
  <si>
    <t>Prior/Post Review</t>
  </si>
  <si>
    <t>Prep &amp; Submission
by Ex Ag</t>
  </si>
  <si>
    <t>Lead-time before shortlist</t>
  </si>
  <si>
    <t>Submission
Date</t>
  </si>
  <si>
    <t>Plan
vs.
Actual</t>
  </si>
  <si>
    <t>Invitation
Date</t>
  </si>
  <si>
    <t>Submission/
Opening
Date</t>
  </si>
  <si>
    <t>Submission
Evaluation
Report (T)</t>
  </si>
  <si>
    <t>No-objection
Evaluation
Report  (T)</t>
  </si>
  <si>
    <t>Opening Financial Proposals</t>
  </si>
  <si>
    <t>Submission
Eval Report
(T) (F)</t>
  </si>
  <si>
    <t xml:space="preserve">No-objection
Eval Report
(T) (F) </t>
  </si>
  <si>
    <t>Submission
Draft Contract</t>
  </si>
  <si>
    <t>No-objection Negotiations</t>
  </si>
  <si>
    <t xml:space="preserve">Contract 
ward </t>
  </si>
  <si>
    <t>Contract 
Signature</t>
  </si>
  <si>
    <t>Draft
Report</t>
  </si>
  <si>
    <t>Final
Report</t>
  </si>
  <si>
    <t>Country/Organisation: Federal Democrtic Repulic of Ethiopia/Ministry of Water and Energy</t>
  </si>
  <si>
    <t xml:space="preserve">1. Office Equipments </t>
  </si>
  <si>
    <t>MoWE/IDA-DFID/G/NCB-01/12</t>
  </si>
  <si>
    <t>01</t>
  </si>
  <si>
    <t>Loan #: Credit No. 4292-ET and Grant No. 287-ET</t>
  </si>
  <si>
    <t>Estimated Amount in USD</t>
  </si>
  <si>
    <t>NCB</t>
  </si>
  <si>
    <t>N/A</t>
  </si>
  <si>
    <t>Post</t>
  </si>
  <si>
    <t>NA</t>
  </si>
  <si>
    <t>Country/Organisation: FEDERAL DEMOCRATIC REPUBLIC OF ETHIOPIA/Ministry of Water and Energy</t>
  </si>
  <si>
    <t>IC</t>
  </si>
  <si>
    <t>Time Based</t>
  </si>
  <si>
    <t>Estimated Amount
 in USD</t>
  </si>
  <si>
    <t>On-line UNDB
Gateway/
Nat Press</t>
  </si>
  <si>
    <t>Description</t>
  </si>
  <si>
    <t>Internal No-objection
Date</t>
  </si>
  <si>
    <t xml:space="preserve">Proposal Evaluation
Technical (T) &amp; Financial (F) </t>
  </si>
  <si>
    <t>Project/Programme: Ethiopian Water Supply and Sanitation Project</t>
  </si>
  <si>
    <t>Cr. No. 3901-ET and Grant No. H085-ET and TF-91704</t>
  </si>
  <si>
    <t xml:space="preserve">2. Office Furnitue  </t>
  </si>
  <si>
    <t xml:space="preserve">3. 11Vehicles </t>
  </si>
  <si>
    <t>ICB</t>
  </si>
  <si>
    <t>Prior</t>
  </si>
  <si>
    <t>06-Jun-12</t>
  </si>
  <si>
    <t>MoWE/IDA-DFID/G/ICB-01/12</t>
  </si>
  <si>
    <t xml:space="preserve">1. Lead Urban National Consultant </t>
  </si>
  <si>
    <t>2. Business Plan and Management Consultant</t>
  </si>
  <si>
    <t xml:space="preserve">Contract Amount in 
US$ </t>
  </si>
  <si>
    <t>3. Procurement Management Consultant</t>
  </si>
  <si>
    <t>4. Consulting Firm for Project Completin Report</t>
  </si>
  <si>
    <t>QCBS</t>
  </si>
  <si>
    <t>Lumpusm</t>
  </si>
  <si>
    <t>Total Cost</t>
  </si>
  <si>
    <t>Project/Programme: Ethiopia Water Supply aand Sanitation project</t>
  </si>
  <si>
    <t>Rev-1</t>
  </si>
  <si>
    <t>Final with comments</t>
  </si>
  <si>
    <t>3 - 6 wks</t>
  </si>
  <si>
    <t>1 - 2 wks</t>
  </si>
  <si>
    <t>2 wks</t>
  </si>
  <si>
    <t>4  to</t>
  </si>
  <si>
    <t>2 - 3 wks</t>
  </si>
  <si>
    <t>0.5 - 2 wks</t>
  </si>
  <si>
    <t>1 - 1,5 wks</t>
  </si>
  <si>
    <t>1 - 3 wks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</si>
</sst>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[$-409]d\-mmm\-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</font>
    <font>
      <b/>
      <sz val="9"/>
      <name val="Times New Roman"/>
      <family val="1"/>
    </font>
    <font>
      <sz val="8"/>
      <name val="Arial"/>
    </font>
    <font>
      <sz val="8"/>
      <name val="Cambria"/>
      <family val="1"/>
    </font>
    <font>
      <b/>
      <sz val="11"/>
      <color theme="1"/>
      <name val="Calibri"/>
      <family val="2"/>
      <scheme val="minor"/>
    </font>
    <font>
      <b/>
      <sz val="8"/>
      <name val="Cambria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charset val="1"/>
    </font>
    <font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8">
    <xf numFmtId="0" fontId="0" fillId="0" borderId="0" xfId="0"/>
    <xf numFmtId="41" fontId="3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Fill="1" applyBorder="1"/>
    <xf numFmtId="49" fontId="5" fillId="0" borderId="0" xfId="0" applyNumberFormat="1" applyFont="1"/>
    <xf numFmtId="41" fontId="5" fillId="0" borderId="0" xfId="0" applyNumberFormat="1" applyFont="1"/>
    <xf numFmtId="49" fontId="5" fillId="0" borderId="0" xfId="0" applyNumberFormat="1" applyFont="1" applyFill="1" applyBorder="1"/>
    <xf numFmtId="49" fontId="4" fillId="2" borderId="8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textRotation="90" wrapText="1"/>
    </xf>
    <xf numFmtId="49" fontId="5" fillId="4" borderId="8" xfId="0" applyNumberFormat="1" applyFont="1" applyFill="1" applyBorder="1" applyAlignment="1" applyProtection="1">
      <protection locked="0"/>
    </xf>
    <xf numFmtId="41" fontId="5" fillId="4" borderId="8" xfId="0" applyNumberFormat="1" applyFont="1" applyFill="1" applyBorder="1" applyAlignment="1" applyProtection="1">
      <protection locked="0"/>
    </xf>
    <xf numFmtId="49" fontId="5" fillId="6" borderId="8" xfId="0" applyNumberFormat="1" applyFont="1" applyFill="1" applyBorder="1" applyAlignment="1"/>
    <xf numFmtId="41" fontId="5" fillId="6" borderId="8" xfId="0" applyNumberFormat="1" applyFont="1" applyFill="1" applyBorder="1" applyAlignment="1"/>
    <xf numFmtId="49" fontId="4" fillId="0" borderId="27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4" borderId="0" xfId="0" applyNumberFormat="1" applyFont="1" applyFill="1" applyBorder="1" applyProtection="1">
      <protection locked="0"/>
    </xf>
    <xf numFmtId="49" fontId="4" fillId="0" borderId="28" xfId="0" applyNumberFormat="1" applyFont="1" applyFill="1" applyBorder="1" applyAlignment="1">
      <alignment horizont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textRotation="90"/>
    </xf>
    <xf numFmtId="49" fontId="4" fillId="2" borderId="14" xfId="0" applyNumberFormat="1" applyFont="1" applyFill="1" applyBorder="1" applyAlignment="1">
      <alignment horizontal="center" textRotation="90" wrapText="1"/>
    </xf>
    <xf numFmtId="41" fontId="4" fillId="2" borderId="14" xfId="0" applyNumberFormat="1" applyFont="1" applyFill="1" applyBorder="1" applyAlignment="1">
      <alignment horizontal="center" textRotation="90" wrapText="1"/>
    </xf>
    <xf numFmtId="49" fontId="4" fillId="0" borderId="14" xfId="0" applyNumberFormat="1" applyFont="1" applyFill="1" applyBorder="1" applyAlignment="1">
      <alignment horizontal="center" textRotation="90" wrapText="1"/>
    </xf>
    <xf numFmtId="49" fontId="4" fillId="2" borderId="16" xfId="0" applyNumberFormat="1" applyFont="1" applyFill="1" applyBorder="1" applyAlignment="1">
      <alignment horizontal="center" textRotation="90" wrapText="1"/>
    </xf>
    <xf numFmtId="49" fontId="5" fillId="6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8" xfId="0" applyNumberFormat="1" applyFont="1" applyFill="1" applyBorder="1" applyAlignment="1" applyProtection="1">
      <protection locked="0"/>
    </xf>
    <xf numFmtId="41" fontId="5" fillId="6" borderId="8" xfId="0" applyNumberFormat="1" applyFont="1" applyFill="1" applyBorder="1" applyAlignment="1" applyProtection="1">
      <protection locked="0"/>
    </xf>
    <xf numFmtId="49" fontId="5" fillId="6" borderId="8" xfId="0" applyNumberFormat="1" applyFont="1" applyFill="1" applyBorder="1" applyAlignment="1">
      <alignment horizontal="center" wrapText="1"/>
    </xf>
    <xf numFmtId="49" fontId="5" fillId="6" borderId="8" xfId="0" applyNumberFormat="1" applyFont="1" applyFill="1" applyBorder="1" applyAlignment="1" applyProtection="1">
      <alignment horizontal="center"/>
      <protection locked="0"/>
    </xf>
    <xf numFmtId="49" fontId="5" fillId="7" borderId="8" xfId="0" applyNumberFormat="1" applyFont="1" applyFill="1" applyBorder="1" applyAlignment="1" applyProtection="1">
      <protection locked="0"/>
    </xf>
    <xf numFmtId="49" fontId="5" fillId="0" borderId="8" xfId="0" applyNumberFormat="1" applyFont="1" applyFill="1" applyBorder="1" applyAlignment="1" applyProtection="1">
      <protection locked="0"/>
    </xf>
    <xf numFmtId="49" fontId="5" fillId="6" borderId="33" xfId="0" applyNumberFormat="1" applyFont="1" applyFill="1" applyBorder="1" applyAlignment="1" applyProtection="1">
      <protection locked="0"/>
    </xf>
    <xf numFmtId="49" fontId="8" fillId="6" borderId="8" xfId="0" applyNumberFormat="1" applyFont="1" applyFill="1" applyBorder="1" applyAlignment="1">
      <alignment horizontal="center" vertical="center" wrapText="1"/>
    </xf>
    <xf numFmtId="49" fontId="5" fillId="6" borderId="32" xfId="0" applyNumberFormat="1" applyFont="1" applyFill="1" applyBorder="1" applyAlignment="1">
      <alignment horizontal="center"/>
    </xf>
    <xf numFmtId="49" fontId="5" fillId="6" borderId="8" xfId="0" applyNumberFormat="1" applyFont="1" applyFill="1" applyBorder="1" applyAlignment="1">
      <alignment horizontal="center"/>
    </xf>
    <xf numFmtId="43" fontId="5" fillId="6" borderId="8" xfId="1" applyFont="1" applyFill="1" applyBorder="1" applyAlignment="1"/>
    <xf numFmtId="49" fontId="5" fillId="0" borderId="8" xfId="0" applyNumberFormat="1" applyFont="1" applyFill="1" applyBorder="1" applyAlignment="1"/>
    <xf numFmtId="49" fontId="5" fillId="6" borderId="33" xfId="0" applyNumberFormat="1" applyFont="1" applyFill="1" applyBorder="1" applyAlignment="1"/>
    <xf numFmtId="49" fontId="5" fillId="4" borderId="8" xfId="0" applyNumberFormat="1" applyFont="1" applyFill="1" applyBorder="1" applyAlignment="1" applyProtection="1">
      <alignment wrapText="1"/>
      <protection locked="0"/>
    </xf>
    <xf numFmtId="43" fontId="5" fillId="4" borderId="8" xfId="1" applyFont="1" applyFill="1" applyBorder="1" applyAlignment="1" applyProtection="1">
      <protection locked="0"/>
    </xf>
    <xf numFmtId="49" fontId="5" fillId="2" borderId="8" xfId="0" applyNumberFormat="1" applyFont="1" applyFill="1" applyBorder="1" applyAlignment="1">
      <alignment horizontal="center" wrapText="1"/>
    </xf>
    <xf numFmtId="49" fontId="5" fillId="4" borderId="33" xfId="0" applyNumberFormat="1" applyFont="1" applyFill="1" applyBorder="1" applyAlignment="1" applyProtection="1">
      <protection locked="0"/>
    </xf>
    <xf numFmtId="49" fontId="5" fillId="6" borderId="32" xfId="0" applyNumberFormat="1" applyFont="1" applyFill="1" applyBorder="1" applyAlignment="1"/>
    <xf numFmtId="41" fontId="0" fillId="4" borderId="8" xfId="1" applyNumberFormat="1" applyFont="1" applyFill="1" applyBorder="1"/>
    <xf numFmtId="49" fontId="4" fillId="6" borderId="32" xfId="0" applyNumberFormat="1" applyFont="1" applyFill="1" applyBorder="1" applyAlignment="1"/>
    <xf numFmtId="49" fontId="5" fillId="6" borderId="34" xfId="0" applyNumberFormat="1" applyFont="1" applyFill="1" applyBorder="1" applyAlignment="1"/>
    <xf numFmtId="49" fontId="5" fillId="6" borderId="12" xfId="0" applyNumberFormat="1" applyFont="1" applyFill="1" applyBorder="1" applyAlignment="1"/>
    <xf numFmtId="43" fontId="5" fillId="6" borderId="12" xfId="1" applyFont="1" applyFill="1" applyBorder="1" applyAlignment="1"/>
    <xf numFmtId="41" fontId="5" fillId="6" borderId="12" xfId="0" applyNumberFormat="1" applyFont="1" applyFill="1" applyBorder="1" applyAlignment="1"/>
    <xf numFmtId="49" fontId="5" fillId="0" borderId="12" xfId="0" applyNumberFormat="1" applyFont="1" applyFill="1" applyBorder="1" applyAlignment="1"/>
    <xf numFmtId="49" fontId="5" fillId="6" borderId="35" xfId="0" applyNumberFormat="1" applyFont="1" applyFill="1" applyBorder="1" applyAlignment="1"/>
    <xf numFmtId="0" fontId="0" fillId="0" borderId="17" xfId="0" applyBorder="1"/>
    <xf numFmtId="0" fontId="0" fillId="0" borderId="11" xfId="0" applyBorder="1"/>
    <xf numFmtId="41" fontId="0" fillId="0" borderId="11" xfId="0" applyNumberFormat="1" applyBorder="1"/>
    <xf numFmtId="43" fontId="0" fillId="0" borderId="11" xfId="1" applyFont="1" applyBorder="1"/>
    <xf numFmtId="0" fontId="0" fillId="0" borderId="19" xfId="0" applyBorder="1"/>
    <xf numFmtId="49" fontId="4" fillId="0" borderId="0" xfId="0" applyNumberFormat="1" applyFont="1" applyFill="1" applyAlignment="1"/>
    <xf numFmtId="49" fontId="3" fillId="0" borderId="0" xfId="0" applyNumberFormat="1" applyFont="1" applyBorder="1"/>
    <xf numFmtId="49" fontId="2" fillId="4" borderId="0" xfId="0" applyNumberFormat="1" applyFont="1" applyFill="1" applyAlignment="1" applyProtection="1">
      <alignment vertical="center"/>
      <protection locked="0"/>
    </xf>
    <xf numFmtId="49" fontId="4" fillId="0" borderId="0" xfId="0" applyNumberFormat="1" applyFont="1" applyBorder="1" applyAlignment="1">
      <alignment horizontal="left"/>
    </xf>
    <xf numFmtId="49" fontId="3" fillId="0" borderId="0" xfId="0" applyNumberFormat="1" applyFont="1" applyFill="1"/>
    <xf numFmtId="49" fontId="3" fillId="0" borderId="1" xfId="0" applyNumberFormat="1" applyFont="1" applyFill="1" applyBorder="1"/>
    <xf numFmtId="41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textRotation="90" wrapText="1"/>
    </xf>
    <xf numFmtId="41" fontId="6" fillId="0" borderId="37" xfId="0" applyNumberFormat="1" applyFont="1" applyFill="1" applyBorder="1" applyAlignment="1">
      <alignment horizontal="center" vertical="center" textRotation="90" wrapText="1"/>
    </xf>
    <xf numFmtId="49" fontId="6" fillId="0" borderId="38" xfId="0" applyNumberFormat="1" applyFont="1" applyFill="1" applyBorder="1" applyAlignment="1">
      <alignment horizontal="center" vertical="center" textRotation="90" wrapText="1"/>
    </xf>
    <xf numFmtId="49" fontId="5" fillId="0" borderId="11" xfId="0" applyNumberFormat="1" applyFont="1" applyFill="1" applyBorder="1" applyAlignment="1"/>
    <xf numFmtId="41" fontId="5" fillId="0" borderId="11" xfId="0" applyNumberFormat="1" applyFont="1" applyFill="1" applyBorder="1" applyAlignment="1"/>
    <xf numFmtId="41" fontId="5" fillId="0" borderId="8" xfId="0" applyNumberFormat="1" applyFont="1" applyFill="1" applyBorder="1" applyAlignment="1"/>
    <xf numFmtId="49" fontId="5" fillId="0" borderId="5" xfId="0" applyNumberFormat="1" applyFont="1" applyFill="1" applyBorder="1" applyAlignment="1"/>
    <xf numFmtId="49" fontId="6" fillId="0" borderId="36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 textRotation="90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textRotation="90" wrapText="1"/>
    </xf>
    <xf numFmtId="49" fontId="2" fillId="0" borderId="9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vertical="justify"/>
    </xf>
    <xf numFmtId="49" fontId="5" fillId="0" borderId="8" xfId="0" applyNumberFormat="1" applyFont="1" applyBorder="1"/>
    <xf numFmtId="41" fontId="5" fillId="0" borderId="8" xfId="0" applyNumberFormat="1" applyFont="1" applyBorder="1"/>
    <xf numFmtId="49" fontId="5" fillId="0" borderId="8" xfId="0" applyNumberFormat="1" applyFont="1" applyFill="1" applyBorder="1"/>
    <xf numFmtId="0" fontId="0" fillId="0" borderId="8" xfId="0" applyBorder="1"/>
    <xf numFmtId="49" fontId="5" fillId="0" borderId="8" xfId="0" applyNumberFormat="1" applyFont="1" applyBorder="1" applyAlignment="1">
      <alignment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 textRotation="90" wrapText="1"/>
    </xf>
    <xf numFmtId="41" fontId="6" fillId="2" borderId="8" xfId="0" applyNumberFormat="1" applyFont="1" applyFill="1" applyBorder="1" applyAlignment="1">
      <alignment horizontal="center" vertical="center" textRotation="90" wrapText="1"/>
    </xf>
    <xf numFmtId="49" fontId="6" fillId="0" borderId="8" xfId="0" applyNumberFormat="1" applyFont="1" applyFill="1" applyBorder="1" applyAlignment="1">
      <alignment horizontal="center" vertical="center" textRotation="90" wrapText="1"/>
    </xf>
    <xf numFmtId="49" fontId="3" fillId="0" borderId="8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/>
    <xf numFmtId="41" fontId="3" fillId="0" borderId="8" xfId="0" applyNumberFormat="1" applyFont="1" applyFill="1" applyBorder="1" applyAlignment="1"/>
    <xf numFmtId="49" fontId="4" fillId="0" borderId="8" xfId="0" applyNumberFormat="1" applyFont="1" applyFill="1" applyBorder="1" applyAlignment="1">
      <alignment horizontal="center" vertical="center" textRotation="90" wrapText="1"/>
    </xf>
    <xf numFmtId="43" fontId="11" fillId="0" borderId="15" xfId="0" applyNumberFormat="1" applyFont="1" applyFill="1" applyBorder="1" applyAlignment="1" applyProtection="1">
      <alignment vertical="center" wrapText="1"/>
      <protection locked="0"/>
    </xf>
    <xf numFmtId="49" fontId="6" fillId="0" borderId="42" xfId="0" applyNumberFormat="1" applyFont="1" applyFill="1" applyBorder="1" applyAlignment="1">
      <alignment horizontal="center" vertical="center" textRotation="90" wrapText="1"/>
    </xf>
    <xf numFmtId="49" fontId="5" fillId="0" borderId="4" xfId="0" applyNumberFormat="1" applyFont="1" applyFill="1" applyBorder="1" applyAlignment="1"/>
    <xf numFmtId="43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43" fontId="11" fillId="0" borderId="8" xfId="0" applyNumberFormat="1" applyFont="1" applyFill="1" applyBorder="1" applyAlignment="1" applyProtection="1">
      <alignment vertical="center" wrapText="1"/>
      <protection locked="0"/>
    </xf>
    <xf numFmtId="43" fontId="11" fillId="0" borderId="8" xfId="0" applyNumberFormat="1" applyFont="1" applyFill="1" applyBorder="1" applyAlignment="1" applyProtection="1">
      <alignment vertical="center"/>
      <protection locked="0"/>
    </xf>
    <xf numFmtId="49" fontId="2" fillId="0" borderId="8" xfId="0" applyNumberFormat="1" applyFont="1" applyFill="1" applyBorder="1" applyAlignment="1">
      <alignment horizontal="center" vertical="center" wrapText="1"/>
    </xf>
    <xf numFmtId="41" fontId="6" fillId="0" borderId="8" xfId="0" applyNumberFormat="1" applyFont="1" applyFill="1" applyBorder="1" applyAlignment="1">
      <alignment horizontal="center" vertical="center" textRotation="90" wrapText="1"/>
    </xf>
    <xf numFmtId="164" fontId="5" fillId="0" borderId="8" xfId="0" applyNumberFormat="1" applyFont="1" applyFill="1" applyBorder="1" applyAlignment="1" applyProtection="1">
      <protection locked="0"/>
    </xf>
    <xf numFmtId="49" fontId="6" fillId="0" borderId="3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7" xfId="0" applyNumberFormat="1" applyFont="1" applyFill="1" applyBorder="1" applyAlignment="1">
      <alignment horizontal="center" vertical="center" wrapText="1"/>
    </xf>
    <xf numFmtId="0" fontId="12" fillId="0" borderId="0" xfId="0" applyFont="1"/>
    <xf numFmtId="43" fontId="0" fillId="0" borderId="0" xfId="0" applyNumberFormat="1" applyAlignment="1">
      <alignment horizontal="left"/>
    </xf>
    <xf numFmtId="49" fontId="6" fillId="0" borderId="43" xfId="0" applyNumberFormat="1" applyFont="1" applyFill="1" applyBorder="1" applyAlignment="1">
      <alignment horizontal="center" vertical="center" textRotation="90" wrapText="1"/>
    </xf>
    <xf numFmtId="49" fontId="3" fillId="0" borderId="8" xfId="0" applyNumberFormat="1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8" xfId="0" applyNumberFormat="1" applyFont="1" applyFill="1" applyBorder="1" applyAlignment="1">
      <alignment horizontal="center" vertical="center" wrapText="1"/>
    </xf>
    <xf numFmtId="43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8" borderId="8" xfId="0" applyNumberFormat="1" applyFont="1" applyFill="1" applyBorder="1" applyAlignment="1">
      <alignment horizontal="center" vertical="center" wrapText="1"/>
    </xf>
    <xf numFmtId="164" fontId="9" fillId="8" borderId="8" xfId="0" applyNumberFormat="1" applyFont="1" applyFill="1" applyBorder="1" applyAlignment="1" applyProtection="1">
      <alignment horizontal="center" vertical="center"/>
      <protection locked="0"/>
    </xf>
    <xf numFmtId="43" fontId="9" fillId="8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/>
      <protection locked="0"/>
    </xf>
    <xf numFmtId="43" fontId="9" fillId="0" borderId="8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/>
    <xf numFmtId="0" fontId="15" fillId="0" borderId="0" xfId="0" applyFont="1"/>
    <xf numFmtId="43" fontId="14" fillId="0" borderId="0" xfId="0" applyNumberFormat="1" applyFont="1" applyAlignment="1">
      <alignment horizontal="left"/>
    </xf>
    <xf numFmtId="0" fontId="16" fillId="0" borderId="0" xfId="0" applyFont="1"/>
    <xf numFmtId="49" fontId="7" fillId="0" borderId="7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6" xfId="0" applyNumberFormat="1" applyFont="1" applyFill="1" applyBorder="1" applyAlignment="1" applyProtection="1">
      <alignment horizontal="center" vertical="center"/>
      <protection locked="0"/>
    </xf>
    <xf numFmtId="164" fontId="7" fillId="0" borderId="7" xfId="0" applyNumberFormat="1" applyFont="1" applyFill="1" applyBorder="1" applyAlignment="1" applyProtection="1">
      <alignment horizontal="center" vertical="center"/>
      <protection locked="0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164" fontId="7" fillId="0" borderId="8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49" fontId="18" fillId="0" borderId="0" xfId="0" applyNumberFormat="1" applyFont="1"/>
    <xf numFmtId="49" fontId="5" fillId="6" borderId="44" xfId="0" applyNumberFormat="1" applyFont="1" applyFill="1" applyBorder="1" applyAlignment="1" applyProtection="1">
      <protection locked="0"/>
    </xf>
    <xf numFmtId="49" fontId="5" fillId="6" borderId="45" xfId="0" applyNumberFormat="1" applyFont="1" applyFill="1" applyBorder="1" applyAlignment="1" applyProtection="1">
      <protection locked="0"/>
    </xf>
    <xf numFmtId="49" fontId="5" fillId="6" borderId="46" xfId="0" applyNumberFormat="1" applyFont="1" applyFill="1" applyBorder="1" applyAlignment="1" applyProtection="1">
      <protection locked="0"/>
    </xf>
    <xf numFmtId="4" fontId="5" fillId="6" borderId="45" xfId="0" applyNumberFormat="1" applyFont="1" applyFill="1" applyBorder="1" applyAlignment="1" applyProtection="1">
      <protection locked="0"/>
    </xf>
    <xf numFmtId="0" fontId="17" fillId="0" borderId="0" xfId="0" applyFont="1"/>
    <xf numFmtId="164" fontId="7" fillId="8" borderId="10" xfId="0" applyNumberFormat="1" applyFont="1" applyFill="1" applyBorder="1" applyAlignment="1" applyProtection="1">
      <alignment horizontal="center" vertical="center"/>
      <protection locked="0"/>
    </xf>
    <xf numFmtId="49" fontId="7" fillId="8" borderId="7" xfId="0" applyNumberFormat="1" applyFont="1" applyFill="1" applyBorder="1" applyAlignment="1">
      <alignment horizontal="center" vertical="center" wrapText="1"/>
    </xf>
    <xf numFmtId="164" fontId="7" fillId="8" borderId="6" xfId="0" applyNumberFormat="1" applyFont="1" applyFill="1" applyBorder="1" applyAlignment="1" applyProtection="1">
      <alignment horizontal="center" vertical="center"/>
      <protection locked="0"/>
    </xf>
    <xf numFmtId="164" fontId="7" fillId="8" borderId="7" xfId="0" applyNumberFormat="1" applyFont="1" applyFill="1" applyBorder="1" applyAlignment="1" applyProtection="1">
      <alignment horizontal="center" vertical="center"/>
      <protection locked="0"/>
    </xf>
    <xf numFmtId="43" fontId="11" fillId="8" borderId="9" xfId="0" applyNumberFormat="1" applyFont="1" applyFill="1" applyBorder="1" applyAlignment="1" applyProtection="1">
      <alignment vertical="center" wrapText="1"/>
      <protection locked="0"/>
    </xf>
    <xf numFmtId="164" fontId="7" fillId="8" borderId="8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/>
    <xf numFmtId="49" fontId="9" fillId="0" borderId="8" xfId="0" applyNumberFormat="1" applyFont="1" applyFill="1" applyBorder="1" applyAlignment="1" applyProtection="1">
      <alignment horizontal="center" vertical="center"/>
      <protection locked="0"/>
    </xf>
    <xf numFmtId="49" fontId="9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8" xfId="0" applyFont="1" applyFill="1" applyBorder="1" applyAlignment="1">
      <alignment horizontal="center" vertical="center" textRotation="90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3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justify"/>
    </xf>
    <xf numFmtId="49" fontId="5" fillId="0" borderId="8" xfId="0" applyNumberFormat="1" applyFont="1" applyFill="1" applyBorder="1" applyAlignment="1">
      <alignment horizontal="center" vertical="justify"/>
    </xf>
    <xf numFmtId="49" fontId="4" fillId="0" borderId="8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9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9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3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3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32" xfId="0" applyNumberFormat="1" applyFont="1" applyFill="1" applyBorder="1" applyAlignment="1" applyProtection="1">
      <alignment wrapText="1"/>
      <protection locked="0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5" fillId="6" borderId="32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3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2" borderId="23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2" borderId="29" xfId="0" applyNumberFormat="1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center" vertical="center" wrapText="1"/>
    </xf>
    <xf numFmtId="49" fontId="5" fillId="3" borderId="24" xfId="0" applyNumberFormat="1" applyFont="1" applyFill="1" applyBorder="1" applyAlignment="1">
      <alignment horizontal="center" vertical="justify"/>
    </xf>
    <xf numFmtId="49" fontId="5" fillId="3" borderId="25" xfId="0" applyNumberFormat="1" applyFont="1" applyFill="1" applyBorder="1" applyAlignment="1">
      <alignment horizontal="center" vertical="justify"/>
    </xf>
    <xf numFmtId="49" fontId="5" fillId="3" borderId="26" xfId="0" applyNumberFormat="1" applyFont="1" applyFill="1" applyBorder="1" applyAlignment="1">
      <alignment horizontal="center" vertical="justify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9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>
      <alignment horizontal="left"/>
    </xf>
    <xf numFmtId="49" fontId="4" fillId="0" borderId="41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textRotation="90"/>
      <protection locked="0"/>
    </xf>
    <xf numFmtId="49" fontId="11" fillId="0" borderId="10" xfId="0" applyNumberFormat="1" applyFont="1" applyFill="1" applyBorder="1" applyAlignment="1" applyProtection="1">
      <alignment horizontal="center" vertical="center" textRotation="90"/>
      <protection locked="0"/>
    </xf>
    <xf numFmtId="4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3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3" fontId="11" fillId="0" borderId="15" xfId="0" applyNumberFormat="1" applyFont="1" applyFill="1" applyBorder="1" applyAlignment="1" applyProtection="1">
      <alignment horizontal="center" vertical="center"/>
      <protection locked="0"/>
    </xf>
    <xf numFmtId="43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/>
    <xf numFmtId="0" fontId="10" fillId="0" borderId="3" xfId="0" applyFont="1" applyFill="1" applyBorder="1"/>
    <xf numFmtId="49" fontId="2" fillId="0" borderId="2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justify"/>
    </xf>
    <xf numFmtId="49" fontId="2" fillId="0" borderId="7" xfId="0" applyNumberFormat="1" applyFont="1" applyFill="1" applyBorder="1" applyAlignment="1">
      <alignment horizontal="left" vertical="justify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49" fontId="11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9" xfId="0" applyNumberFormat="1" applyFont="1" applyFill="1" applyBorder="1" applyAlignment="1" applyProtection="1">
      <alignment horizontal="center" vertical="center" textRotation="90"/>
      <protection locked="0"/>
    </xf>
    <xf numFmtId="43" fontId="11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A16" sqref="A16"/>
    </sheetView>
  </sheetViews>
  <sheetFormatPr defaultRowHeight="14.4" x14ac:dyDescent="0.3"/>
  <cols>
    <col min="1" max="1" width="22.44140625" customWidth="1"/>
    <col min="2" max="2" width="9.5546875" customWidth="1"/>
    <col min="3" max="3" width="4.33203125" customWidth="1"/>
    <col min="4" max="4" width="11" customWidth="1"/>
    <col min="5" max="5" width="6.44140625" customWidth="1"/>
    <col min="6" max="6" width="6" customWidth="1"/>
    <col min="7" max="7" width="5.44140625" customWidth="1"/>
    <col min="9" max="10" width="8.88671875" customWidth="1"/>
    <col min="12" max="12" width="9.88671875" customWidth="1"/>
    <col min="13" max="13" width="8.33203125" customWidth="1"/>
    <col min="14" max="14" width="9.33203125" customWidth="1"/>
    <col min="15" max="15" width="10" customWidth="1"/>
    <col min="16" max="16" width="6.5546875" customWidth="1"/>
    <col min="17" max="17" width="9.5546875" customWidth="1"/>
    <col min="18" max="18" width="9.109375" customWidth="1"/>
    <col min="19" max="19" width="8.5546875" customWidth="1"/>
    <col min="20" max="20" width="9.109375" hidden="1" customWidth="1"/>
    <col min="23" max="23" width="9.109375" customWidth="1"/>
  </cols>
  <sheetData>
    <row r="1" spans="1:23" ht="15.75" x14ac:dyDescent="0.25">
      <c r="A1" s="166" t="s">
        <v>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45" t="s">
        <v>114</v>
      </c>
      <c r="M1" s="2"/>
      <c r="N1" s="2"/>
      <c r="O1" s="2"/>
      <c r="P1" s="2"/>
      <c r="Q1" s="1"/>
      <c r="R1" s="2"/>
      <c r="S1" s="2"/>
      <c r="T1" s="3"/>
      <c r="U1" s="2"/>
      <c r="V1" s="2"/>
      <c r="W1" s="2"/>
    </row>
    <row r="2" spans="1:23" ht="15.75" x14ac:dyDescent="0.25">
      <c r="A2" s="167" t="s">
        <v>96</v>
      </c>
      <c r="B2" s="167"/>
      <c r="C2" s="167"/>
      <c r="D2" s="167"/>
      <c r="E2" s="167"/>
      <c r="F2" s="167"/>
      <c r="G2" s="167"/>
      <c r="H2" s="81"/>
      <c r="I2" s="81"/>
      <c r="J2" s="81"/>
      <c r="K2" s="81"/>
      <c r="L2" s="2"/>
      <c r="M2" s="2"/>
      <c r="N2" s="2"/>
      <c r="O2" s="2"/>
      <c r="P2" s="2"/>
      <c r="Q2" s="1"/>
      <c r="R2" s="2"/>
      <c r="S2" s="2"/>
      <c r="T2" s="3"/>
      <c r="U2" s="2"/>
      <c r="V2" s="2"/>
      <c r="W2" s="2"/>
    </row>
    <row r="3" spans="1:23" ht="15" customHeight="1" x14ac:dyDescent="0.3">
      <c r="A3" s="169" t="s">
        <v>97</v>
      </c>
      <c r="B3" s="169"/>
      <c r="C3" s="170"/>
      <c r="D3" s="170"/>
      <c r="E3" s="170"/>
      <c r="F3" s="170"/>
      <c r="G3" s="170"/>
      <c r="H3" s="82"/>
      <c r="I3" s="161" t="s">
        <v>0</v>
      </c>
      <c r="J3" s="161"/>
      <c r="K3" s="168"/>
      <c r="L3" s="168"/>
      <c r="M3" s="168"/>
      <c r="N3" s="83"/>
      <c r="O3" s="83"/>
      <c r="P3" s="83"/>
      <c r="Q3" s="84"/>
      <c r="R3" s="83"/>
      <c r="S3" s="83"/>
      <c r="T3" s="85"/>
      <c r="U3" s="83"/>
      <c r="V3" s="83"/>
      <c r="W3" s="83"/>
    </row>
    <row r="4" spans="1:23" ht="84.75" customHeight="1" x14ac:dyDescent="0.3">
      <c r="A4" s="86"/>
      <c r="B4" s="86"/>
      <c r="C4" s="162" t="s">
        <v>3</v>
      </c>
      <c r="D4" s="162"/>
      <c r="E4" s="162"/>
      <c r="F4" s="162"/>
      <c r="G4" s="162"/>
      <c r="H4" s="87"/>
      <c r="I4" s="161"/>
      <c r="J4" s="161"/>
      <c r="K4" s="7" t="s">
        <v>4</v>
      </c>
      <c r="L4" s="161" t="s">
        <v>5</v>
      </c>
      <c r="M4" s="161"/>
      <c r="N4" s="161" t="s">
        <v>6</v>
      </c>
      <c r="O4" s="161"/>
      <c r="P4" s="87"/>
      <c r="Q4" s="162" t="s">
        <v>7</v>
      </c>
      <c r="R4" s="162"/>
      <c r="S4" s="162"/>
      <c r="T4" s="87"/>
      <c r="U4" s="88"/>
      <c r="V4" s="88" t="s">
        <v>8</v>
      </c>
      <c r="W4" s="88"/>
    </row>
    <row r="5" spans="1:23" ht="131.25" customHeight="1" x14ac:dyDescent="0.3">
      <c r="A5" s="89" t="s">
        <v>93</v>
      </c>
      <c r="B5" s="90" t="s">
        <v>11</v>
      </c>
      <c r="C5" s="90" t="s">
        <v>12</v>
      </c>
      <c r="D5" s="91" t="s">
        <v>83</v>
      </c>
      <c r="E5" s="90" t="s">
        <v>13</v>
      </c>
      <c r="F5" s="90" t="s">
        <v>14</v>
      </c>
      <c r="G5" s="90" t="s">
        <v>15</v>
      </c>
      <c r="H5" s="90" t="s">
        <v>16</v>
      </c>
      <c r="I5" s="90" t="s">
        <v>17</v>
      </c>
      <c r="J5" s="90" t="s">
        <v>18</v>
      </c>
      <c r="K5" s="90" t="s">
        <v>19</v>
      </c>
      <c r="L5" s="90" t="s">
        <v>20</v>
      </c>
      <c r="M5" s="90" t="s">
        <v>21</v>
      </c>
      <c r="N5" s="90" t="s">
        <v>22</v>
      </c>
      <c r="O5" s="90" t="s">
        <v>18</v>
      </c>
      <c r="P5" s="90" t="s">
        <v>16</v>
      </c>
      <c r="Q5" s="91" t="s">
        <v>23</v>
      </c>
      <c r="R5" s="90" t="s">
        <v>24</v>
      </c>
      <c r="S5" s="90" t="s">
        <v>25</v>
      </c>
      <c r="T5" s="92"/>
      <c r="U5" s="8" t="s">
        <v>26</v>
      </c>
      <c r="V5" s="8" t="s">
        <v>27</v>
      </c>
      <c r="W5" s="8" t="s">
        <v>28</v>
      </c>
    </row>
    <row r="6" spans="1:23" ht="15.75" x14ac:dyDescent="0.25">
      <c r="A6" s="93" t="s">
        <v>42</v>
      </c>
      <c r="B6" s="94"/>
      <c r="C6" s="94"/>
      <c r="D6" s="95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  <c r="R6" s="94"/>
      <c r="S6" s="94"/>
      <c r="T6" s="94"/>
      <c r="U6" s="94"/>
      <c r="V6" s="94"/>
      <c r="W6" s="94"/>
    </row>
    <row r="7" spans="1:23" ht="45" customHeight="1" x14ac:dyDescent="0.3">
      <c r="A7" s="163" t="s">
        <v>79</v>
      </c>
      <c r="B7" s="159" t="s">
        <v>80</v>
      </c>
      <c r="C7" s="158" t="s">
        <v>81</v>
      </c>
      <c r="D7" s="164">
        <v>60179.95</v>
      </c>
      <c r="E7" s="158" t="s">
        <v>84</v>
      </c>
      <c r="F7" s="158" t="s">
        <v>86</v>
      </c>
      <c r="G7" s="158" t="s">
        <v>86</v>
      </c>
      <c r="H7" s="117" t="s">
        <v>31</v>
      </c>
      <c r="I7" s="118">
        <v>41115</v>
      </c>
      <c r="J7" s="118" t="s">
        <v>87</v>
      </c>
      <c r="K7" s="118" t="s">
        <v>87</v>
      </c>
      <c r="L7" s="118">
        <f>I7+7</f>
        <v>41122</v>
      </c>
      <c r="M7" s="118">
        <f>L7+30</f>
        <v>41152</v>
      </c>
      <c r="N7" s="118">
        <f>M7+10</f>
        <v>41162</v>
      </c>
      <c r="O7" s="118" t="s">
        <v>87</v>
      </c>
      <c r="P7" s="119" t="s">
        <v>31</v>
      </c>
      <c r="Q7" s="120">
        <v>60179.95</v>
      </c>
      <c r="R7" s="118">
        <f>N7+7</f>
        <v>41169</v>
      </c>
      <c r="S7" s="118">
        <f>R7+15</f>
        <v>41184</v>
      </c>
      <c r="T7" s="118"/>
      <c r="U7" s="118" t="s">
        <v>87</v>
      </c>
      <c r="V7" s="118">
        <f>S7+30</f>
        <v>41214</v>
      </c>
      <c r="W7" s="118">
        <f>V7+5</f>
        <v>41219</v>
      </c>
    </row>
    <row r="8" spans="1:23" ht="21.75" customHeight="1" x14ac:dyDescent="0.3">
      <c r="A8" s="163"/>
      <c r="B8" s="159"/>
      <c r="C8" s="158"/>
      <c r="D8" s="164"/>
      <c r="E8" s="158"/>
      <c r="F8" s="158"/>
      <c r="G8" s="158"/>
      <c r="H8" s="121" t="s">
        <v>113</v>
      </c>
      <c r="I8" s="122">
        <v>41115</v>
      </c>
      <c r="J8" s="122" t="s">
        <v>87</v>
      </c>
      <c r="K8" s="122" t="s">
        <v>87</v>
      </c>
      <c r="L8" s="122">
        <f>I8+7</f>
        <v>41122</v>
      </c>
      <c r="M8" s="122">
        <f>L8+30</f>
        <v>41152</v>
      </c>
      <c r="N8" s="122">
        <f>M8+10</f>
        <v>41162</v>
      </c>
      <c r="O8" s="122" t="s">
        <v>87</v>
      </c>
      <c r="P8" s="121" t="s">
        <v>113</v>
      </c>
      <c r="Q8" s="123">
        <v>60179.95</v>
      </c>
      <c r="R8" s="122">
        <f>N8+7</f>
        <v>41169</v>
      </c>
      <c r="S8" s="122">
        <f>R8+15</f>
        <v>41184</v>
      </c>
      <c r="T8" s="122"/>
      <c r="U8" s="122" t="s">
        <v>87</v>
      </c>
      <c r="V8" s="122">
        <f>S8+30</f>
        <v>41214</v>
      </c>
      <c r="W8" s="122">
        <f>V8+7</f>
        <v>41221</v>
      </c>
    </row>
    <row r="9" spans="1:23" ht="18" customHeight="1" x14ac:dyDescent="0.3">
      <c r="A9" s="163"/>
      <c r="B9" s="160"/>
      <c r="C9" s="158"/>
      <c r="D9" s="164"/>
      <c r="E9" s="165"/>
      <c r="F9" s="158"/>
      <c r="G9" s="158"/>
      <c r="H9" s="117" t="s">
        <v>41</v>
      </c>
      <c r="I9" s="124"/>
      <c r="J9" s="124"/>
      <c r="K9" s="124"/>
      <c r="L9" s="124"/>
      <c r="M9" s="124"/>
      <c r="N9" s="124"/>
      <c r="O9" s="124"/>
      <c r="P9" s="117" t="s">
        <v>41</v>
      </c>
      <c r="Q9" s="125"/>
      <c r="R9" s="124"/>
      <c r="S9" s="124"/>
      <c r="T9" s="124"/>
      <c r="U9" s="124"/>
      <c r="V9" s="124"/>
      <c r="W9" s="124"/>
    </row>
    <row r="10" spans="1:23" x14ac:dyDescent="0.3">
      <c r="A10" s="163" t="s">
        <v>98</v>
      </c>
      <c r="B10" s="159" t="s">
        <v>80</v>
      </c>
      <c r="C10" s="158" t="s">
        <v>81</v>
      </c>
      <c r="D10" s="164">
        <f>615000/17.65</f>
        <v>34844.19263456091</v>
      </c>
      <c r="E10" s="158" t="s">
        <v>84</v>
      </c>
      <c r="F10" s="158" t="s">
        <v>86</v>
      </c>
      <c r="G10" s="158" t="s">
        <v>86</v>
      </c>
      <c r="H10" s="117" t="s">
        <v>31</v>
      </c>
      <c r="I10" s="118">
        <v>41115</v>
      </c>
      <c r="J10" s="118" t="s">
        <v>87</v>
      </c>
      <c r="K10" s="118" t="s">
        <v>87</v>
      </c>
      <c r="L10" s="118">
        <f>I10+7</f>
        <v>41122</v>
      </c>
      <c r="M10" s="118">
        <f>L10+30</f>
        <v>41152</v>
      </c>
      <c r="N10" s="118">
        <f>M10+21</f>
        <v>41173</v>
      </c>
      <c r="O10" s="118" t="s">
        <v>87</v>
      </c>
      <c r="P10" s="119" t="s">
        <v>31</v>
      </c>
      <c r="Q10" s="120">
        <f>615000/17.65</f>
        <v>34844.19263456091</v>
      </c>
      <c r="R10" s="118">
        <f>N10+10</f>
        <v>41183</v>
      </c>
      <c r="S10" s="118">
        <f>R10+15</f>
        <v>41198</v>
      </c>
      <c r="T10" s="118"/>
      <c r="U10" s="118" t="s">
        <v>87</v>
      </c>
      <c r="V10" s="118">
        <f>S10+30</f>
        <v>41228</v>
      </c>
      <c r="W10" s="118">
        <f>V10+5</f>
        <v>41233</v>
      </c>
    </row>
    <row r="11" spans="1:23" x14ac:dyDescent="0.3">
      <c r="A11" s="163"/>
      <c r="B11" s="159"/>
      <c r="C11" s="158"/>
      <c r="D11" s="164"/>
      <c r="E11" s="158"/>
      <c r="F11" s="158"/>
      <c r="G11" s="158"/>
      <c r="H11" s="121" t="s">
        <v>113</v>
      </c>
      <c r="I11" s="122">
        <v>41115</v>
      </c>
      <c r="J11" s="122" t="s">
        <v>87</v>
      </c>
      <c r="K11" s="122" t="s">
        <v>87</v>
      </c>
      <c r="L11" s="122">
        <f>I11+7</f>
        <v>41122</v>
      </c>
      <c r="M11" s="122">
        <f>L11+30</f>
        <v>41152</v>
      </c>
      <c r="N11" s="122">
        <f>M11+21</f>
        <v>41173</v>
      </c>
      <c r="O11" s="122" t="s">
        <v>87</v>
      </c>
      <c r="P11" s="121" t="s">
        <v>113</v>
      </c>
      <c r="Q11" s="123">
        <v>34844.19</v>
      </c>
      <c r="R11" s="122">
        <f>N11+7</f>
        <v>41180</v>
      </c>
      <c r="S11" s="122">
        <f>R11+15</f>
        <v>41195</v>
      </c>
      <c r="T11" s="122"/>
      <c r="U11" s="122" t="s">
        <v>87</v>
      </c>
      <c r="V11" s="122">
        <f>S11+30</f>
        <v>41225</v>
      </c>
      <c r="W11" s="122">
        <f>V11+7</f>
        <v>41232</v>
      </c>
    </row>
    <row r="12" spans="1:23" ht="29.25" customHeight="1" x14ac:dyDescent="0.3">
      <c r="A12" s="163"/>
      <c r="B12" s="160"/>
      <c r="C12" s="158"/>
      <c r="D12" s="164"/>
      <c r="E12" s="165"/>
      <c r="F12" s="158"/>
      <c r="G12" s="158"/>
      <c r="H12" s="117" t="s">
        <v>41</v>
      </c>
      <c r="I12" s="124"/>
      <c r="J12" s="124"/>
      <c r="K12" s="124"/>
      <c r="L12" s="124"/>
      <c r="M12" s="124"/>
      <c r="N12" s="124"/>
      <c r="O12" s="124"/>
      <c r="P12" s="117" t="s">
        <v>41</v>
      </c>
      <c r="Q12" s="125"/>
      <c r="R12" s="124"/>
      <c r="S12" s="124"/>
      <c r="T12" s="124"/>
      <c r="U12" s="124"/>
      <c r="V12" s="124"/>
      <c r="W12" s="124"/>
    </row>
    <row r="13" spans="1:23" x14ac:dyDescent="0.3">
      <c r="A13" s="174" t="s">
        <v>99</v>
      </c>
      <c r="B13" s="171" t="s">
        <v>103</v>
      </c>
      <c r="C13" s="177" t="s">
        <v>81</v>
      </c>
      <c r="D13" s="180">
        <v>985237</v>
      </c>
      <c r="E13" s="177" t="s">
        <v>100</v>
      </c>
      <c r="F13" s="177" t="s">
        <v>86</v>
      </c>
      <c r="G13" s="177" t="s">
        <v>101</v>
      </c>
      <c r="H13" s="117" t="s">
        <v>31</v>
      </c>
      <c r="I13" s="118">
        <v>41066</v>
      </c>
      <c r="J13" s="118">
        <f>I13+15</f>
        <v>41081</v>
      </c>
      <c r="K13" s="118">
        <f>J13+15</f>
        <v>41096</v>
      </c>
      <c r="L13" s="118">
        <f>K13+0</f>
        <v>41096</v>
      </c>
      <c r="M13" s="118">
        <f>K13+45</f>
        <v>41141</v>
      </c>
      <c r="N13" s="118">
        <f>M13+21</f>
        <v>41162</v>
      </c>
      <c r="O13" s="118">
        <f>N13+15</f>
        <v>41177</v>
      </c>
      <c r="P13" s="119" t="s">
        <v>31</v>
      </c>
      <c r="Q13" s="120">
        <v>985237</v>
      </c>
      <c r="R13" s="118">
        <f>N13+10</f>
        <v>41172</v>
      </c>
      <c r="S13" s="118">
        <f>R13+15</f>
        <v>41187</v>
      </c>
      <c r="T13" s="118"/>
      <c r="U13" s="118">
        <f>S13+30</f>
        <v>41217</v>
      </c>
      <c r="V13" s="118">
        <f>U13+120</f>
        <v>41337</v>
      </c>
      <c r="W13" s="118">
        <f>V13+10</f>
        <v>41347</v>
      </c>
    </row>
    <row r="14" spans="1:23" x14ac:dyDescent="0.3">
      <c r="A14" s="175"/>
      <c r="B14" s="172"/>
      <c r="C14" s="178"/>
      <c r="D14" s="181"/>
      <c r="E14" s="178"/>
      <c r="F14" s="178"/>
      <c r="G14" s="178"/>
      <c r="H14" s="121" t="s">
        <v>113</v>
      </c>
      <c r="I14" s="122">
        <v>41066</v>
      </c>
      <c r="J14" s="122">
        <f>I14+10</f>
        <v>41076</v>
      </c>
      <c r="K14" s="122">
        <f>J14+15</f>
        <v>41091</v>
      </c>
      <c r="L14" s="122">
        <f>K14+0</f>
        <v>41091</v>
      </c>
      <c r="M14" s="122">
        <f>L14+45</f>
        <v>41136</v>
      </c>
      <c r="N14" s="122">
        <f>M14+21</f>
        <v>41157</v>
      </c>
      <c r="O14" s="122">
        <f>N14+10</f>
        <v>41167</v>
      </c>
      <c r="P14" s="121" t="s">
        <v>113</v>
      </c>
      <c r="Q14" s="123">
        <v>985237</v>
      </c>
      <c r="R14" s="122">
        <f>O14+7</f>
        <v>41174</v>
      </c>
      <c r="S14" s="122">
        <f>R14+15</f>
        <v>41189</v>
      </c>
      <c r="T14" s="122"/>
      <c r="U14" s="122">
        <f>S14+30</f>
        <v>41219</v>
      </c>
      <c r="V14" s="122">
        <f>U14+120</f>
        <v>41339</v>
      </c>
      <c r="W14" s="122">
        <f>V14+10</f>
        <v>41349</v>
      </c>
    </row>
    <row r="15" spans="1:23" ht="29.25" customHeight="1" x14ac:dyDescent="0.3">
      <c r="A15" s="176"/>
      <c r="B15" s="173"/>
      <c r="C15" s="179"/>
      <c r="D15" s="182"/>
      <c r="E15" s="179"/>
      <c r="F15" s="179"/>
      <c r="G15" s="179"/>
      <c r="H15" s="117" t="s">
        <v>41</v>
      </c>
      <c r="I15" s="124" t="s">
        <v>102</v>
      </c>
      <c r="J15" s="124"/>
      <c r="K15" s="124"/>
      <c r="L15" s="124"/>
      <c r="M15" s="124"/>
      <c r="N15" s="124"/>
      <c r="O15" s="124"/>
      <c r="P15" s="117" t="s">
        <v>41</v>
      </c>
      <c r="Q15" s="125"/>
      <c r="R15" s="124"/>
      <c r="S15" s="124"/>
      <c r="T15" s="124"/>
      <c r="U15" s="124"/>
      <c r="V15" s="124"/>
      <c r="W15" s="124"/>
    </row>
    <row r="16" spans="1:23" ht="15" x14ac:dyDescent="0.25">
      <c r="A16" s="126"/>
      <c r="B16" s="127"/>
      <c r="C16" s="127"/>
      <c r="D16" s="128">
        <f>D13+D10+D7</f>
        <v>1080261.1426345608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</row>
    <row r="17" spans="1:23" ht="15" x14ac:dyDescent="0.25">
      <c r="A17" s="127"/>
      <c r="B17" s="127"/>
      <c r="C17" s="127"/>
      <c r="D17" s="127"/>
      <c r="E17" s="127"/>
      <c r="F17" s="127"/>
      <c r="G17" s="127"/>
      <c r="H17" s="129"/>
      <c r="I17" s="129"/>
      <c r="J17" s="129"/>
      <c r="K17" s="126"/>
      <c r="L17" s="126"/>
      <c r="M17" s="126"/>
      <c r="N17" s="126"/>
      <c r="O17" s="126"/>
      <c r="P17" s="126"/>
      <c r="Q17" s="126"/>
      <c r="R17" s="127"/>
      <c r="S17" s="127"/>
      <c r="T17" s="127"/>
      <c r="U17" s="127"/>
      <c r="V17" s="127"/>
      <c r="W17" s="127"/>
    </row>
    <row r="18" spans="1:23" ht="15" x14ac:dyDescent="0.25">
      <c r="H18" s="127"/>
      <c r="I18" s="127"/>
      <c r="J18" s="129"/>
      <c r="K18" s="126"/>
      <c r="L18" s="126"/>
      <c r="M18" s="126"/>
      <c r="N18" s="126"/>
      <c r="O18" s="126"/>
      <c r="P18" s="126"/>
      <c r="Q18" s="127"/>
      <c r="R18" s="127"/>
    </row>
    <row r="19" spans="1:23" ht="15" x14ac:dyDescent="0.25">
      <c r="H19" s="127"/>
      <c r="I19" s="127"/>
      <c r="J19" s="129"/>
      <c r="K19" s="127"/>
      <c r="L19" s="127"/>
      <c r="M19" s="127"/>
      <c r="N19" s="127"/>
      <c r="O19" s="127"/>
      <c r="P19" s="127"/>
      <c r="Q19" s="127"/>
      <c r="R19" s="127"/>
    </row>
    <row r="20" spans="1:23" ht="15" x14ac:dyDescent="0.25">
      <c r="J20" s="129"/>
    </row>
  </sheetData>
  <mergeCells count="30">
    <mergeCell ref="B13:B15"/>
    <mergeCell ref="A13:A15"/>
    <mergeCell ref="G13:G15"/>
    <mergeCell ref="F13:F15"/>
    <mergeCell ref="E13:E15"/>
    <mergeCell ref="D13:D15"/>
    <mergeCell ref="C13:C15"/>
    <mergeCell ref="F10:F12"/>
    <mergeCell ref="G10:G12"/>
    <mergeCell ref="A10:A12"/>
    <mergeCell ref="B10:B12"/>
    <mergeCell ref="C10:C12"/>
    <mergeCell ref="D10:D12"/>
    <mergeCell ref="E10:E12"/>
    <mergeCell ref="A1:K1"/>
    <mergeCell ref="A2:G2"/>
    <mergeCell ref="I3:J4"/>
    <mergeCell ref="K3:M3"/>
    <mergeCell ref="C4:G4"/>
    <mergeCell ref="L4:M4"/>
    <mergeCell ref="A3:G3"/>
    <mergeCell ref="G7:G9"/>
    <mergeCell ref="B7:B9"/>
    <mergeCell ref="N4:O4"/>
    <mergeCell ref="Q4:S4"/>
    <mergeCell ref="A7:A9"/>
    <mergeCell ref="C7:C9"/>
    <mergeCell ref="D7:D9"/>
    <mergeCell ref="E7:E9"/>
    <mergeCell ref="F7:F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sqref="A1:Z28"/>
    </sheetView>
  </sheetViews>
  <sheetFormatPr defaultRowHeight="14.4" x14ac:dyDescent="0.3"/>
  <sheetData>
    <row r="1" spans="1:26" x14ac:dyDescent="0.3">
      <c r="A1" s="189"/>
      <c r="B1" s="190"/>
      <c r="C1" s="190"/>
      <c r="D1" s="190"/>
      <c r="E1" s="190"/>
      <c r="F1" s="190"/>
      <c r="G1" s="190"/>
      <c r="H1" s="190"/>
      <c r="I1" s="190"/>
      <c r="J1" s="191"/>
      <c r="K1" s="192" t="s">
        <v>0</v>
      </c>
      <c r="L1" s="193"/>
      <c r="M1" s="196" t="s">
        <v>1</v>
      </c>
      <c r="N1" s="197"/>
      <c r="O1" s="198"/>
      <c r="P1" s="4"/>
      <c r="Q1" s="4"/>
      <c r="R1" s="4"/>
      <c r="S1" s="5"/>
      <c r="T1" s="4"/>
      <c r="U1" s="4"/>
      <c r="V1" s="6"/>
      <c r="W1" s="4"/>
      <c r="X1" s="4"/>
      <c r="Y1" s="4"/>
      <c r="Z1" s="4"/>
    </row>
    <row r="2" spans="1:26" ht="53.4" thickBot="1" x14ac:dyDescent="0.35">
      <c r="A2" s="13" t="s">
        <v>2</v>
      </c>
      <c r="B2" s="14"/>
      <c r="C2" s="15"/>
      <c r="D2" s="199" t="s">
        <v>43</v>
      </c>
      <c r="E2" s="199"/>
      <c r="F2" s="199"/>
      <c r="G2" s="199"/>
      <c r="H2" s="199"/>
      <c r="I2" s="199"/>
      <c r="J2" s="16"/>
      <c r="K2" s="194"/>
      <c r="L2" s="195"/>
      <c r="M2" s="17" t="s">
        <v>4</v>
      </c>
      <c r="N2" s="185" t="s">
        <v>5</v>
      </c>
      <c r="O2" s="200"/>
      <c r="P2" s="185" t="s">
        <v>6</v>
      </c>
      <c r="Q2" s="186"/>
      <c r="R2" s="18"/>
      <c r="S2" s="184" t="s">
        <v>7</v>
      </c>
      <c r="T2" s="185"/>
      <c r="U2" s="185"/>
      <c r="V2" s="19"/>
      <c r="W2" s="185" t="s">
        <v>8</v>
      </c>
      <c r="X2" s="185"/>
      <c r="Y2" s="185"/>
      <c r="Z2" s="186"/>
    </row>
    <row r="3" spans="1:26" ht="71.400000000000006" x14ac:dyDescent="0.3">
      <c r="A3" s="20" t="s">
        <v>9</v>
      </c>
      <c r="B3" s="21" t="s">
        <v>44</v>
      </c>
      <c r="C3" s="22" t="s">
        <v>11</v>
      </c>
      <c r="D3" s="22" t="s">
        <v>12</v>
      </c>
      <c r="E3" s="22" t="s">
        <v>45</v>
      </c>
      <c r="F3" s="22" t="s">
        <v>13</v>
      </c>
      <c r="G3" s="23" t="s">
        <v>46</v>
      </c>
      <c r="H3" s="22" t="s">
        <v>14</v>
      </c>
      <c r="I3" s="22" t="s">
        <v>15</v>
      </c>
      <c r="J3" s="22" t="s">
        <v>16</v>
      </c>
      <c r="K3" s="22" t="s">
        <v>17</v>
      </c>
      <c r="L3" s="22" t="s">
        <v>18</v>
      </c>
      <c r="M3" s="22" t="s">
        <v>19</v>
      </c>
      <c r="N3" s="22" t="s">
        <v>20</v>
      </c>
      <c r="O3" s="22" t="s">
        <v>21</v>
      </c>
      <c r="P3" s="22" t="s">
        <v>22</v>
      </c>
      <c r="Q3" s="22" t="s">
        <v>18</v>
      </c>
      <c r="R3" s="22" t="s">
        <v>16</v>
      </c>
      <c r="S3" s="23" t="s">
        <v>23</v>
      </c>
      <c r="T3" s="22" t="s">
        <v>24</v>
      </c>
      <c r="U3" s="22" t="s">
        <v>25</v>
      </c>
      <c r="V3" s="24"/>
      <c r="W3" s="22" t="s">
        <v>47</v>
      </c>
      <c r="X3" s="22" t="s">
        <v>48</v>
      </c>
      <c r="Y3" s="22" t="s">
        <v>49</v>
      </c>
      <c r="Z3" s="25" t="s">
        <v>50</v>
      </c>
    </row>
    <row r="4" spans="1:26" x14ac:dyDescent="0.3">
      <c r="A4" s="187" t="s">
        <v>29</v>
      </c>
      <c r="B4" s="26"/>
      <c r="C4" s="27"/>
      <c r="D4" s="27"/>
      <c r="E4" s="27"/>
      <c r="F4" s="27"/>
      <c r="G4" s="28"/>
      <c r="H4" s="27" t="s">
        <v>30</v>
      </c>
      <c r="I4" s="27"/>
      <c r="J4" s="29" t="s">
        <v>31</v>
      </c>
      <c r="K4" s="27" t="s">
        <v>32</v>
      </c>
      <c r="L4" s="27" t="s">
        <v>33</v>
      </c>
      <c r="M4" s="27" t="s">
        <v>34</v>
      </c>
      <c r="N4" s="27" t="s">
        <v>34</v>
      </c>
      <c r="O4" s="30" t="s">
        <v>35</v>
      </c>
      <c r="P4" s="31" t="s">
        <v>36</v>
      </c>
      <c r="Q4" s="27" t="s">
        <v>37</v>
      </c>
      <c r="R4" s="29" t="s">
        <v>31</v>
      </c>
      <c r="S4" s="28"/>
      <c r="T4" s="27" t="s">
        <v>38</v>
      </c>
      <c r="U4" s="27" t="s">
        <v>39</v>
      </c>
      <c r="V4" s="32"/>
      <c r="W4" s="27"/>
      <c r="X4" s="27"/>
      <c r="Y4" s="27"/>
      <c r="Z4" s="33"/>
    </row>
    <row r="5" spans="1:26" x14ac:dyDescent="0.3">
      <c r="A5" s="188"/>
      <c r="B5" s="34"/>
      <c r="C5" s="27"/>
      <c r="D5" s="27"/>
      <c r="E5" s="27"/>
      <c r="F5" s="27"/>
      <c r="G5" s="28"/>
      <c r="H5" s="27" t="s">
        <v>40</v>
      </c>
      <c r="I5" s="27"/>
      <c r="J5" s="29" t="s">
        <v>41</v>
      </c>
      <c r="K5" s="27"/>
      <c r="L5" s="27"/>
      <c r="M5" s="27"/>
      <c r="N5" s="27"/>
      <c r="O5" s="27"/>
      <c r="P5" s="27"/>
      <c r="Q5" s="27"/>
      <c r="R5" s="29" t="s">
        <v>41</v>
      </c>
      <c r="S5" s="28"/>
      <c r="T5" s="27"/>
      <c r="U5" s="27"/>
      <c r="V5" s="32"/>
      <c r="W5" s="27"/>
      <c r="X5" s="27"/>
      <c r="Y5" s="27"/>
      <c r="Z5" s="33"/>
    </row>
    <row r="6" spans="1:26" ht="15" x14ac:dyDescent="0.25">
      <c r="A6" s="35" t="s">
        <v>42</v>
      </c>
      <c r="B6" s="36"/>
      <c r="C6" s="11"/>
      <c r="D6" s="11"/>
      <c r="E6" s="11"/>
      <c r="F6" s="11"/>
      <c r="G6" s="12"/>
      <c r="H6" s="37"/>
      <c r="I6" s="37"/>
      <c r="J6" s="11"/>
      <c r="K6" s="11"/>
      <c r="L6" s="11"/>
      <c r="M6" s="11"/>
      <c r="N6" s="11"/>
      <c r="O6" s="11"/>
      <c r="P6" s="11"/>
      <c r="Q6" s="11"/>
      <c r="R6" s="11"/>
      <c r="S6" s="12"/>
      <c r="T6" s="11"/>
      <c r="U6" s="11"/>
      <c r="V6" s="38"/>
      <c r="W6" s="11"/>
      <c r="X6" s="11"/>
      <c r="Y6" s="11"/>
      <c r="Z6" s="39"/>
    </row>
    <row r="7" spans="1:26" x14ac:dyDescent="0.3">
      <c r="A7" s="183"/>
      <c r="B7" s="40"/>
      <c r="C7" s="9"/>
      <c r="D7" s="9"/>
      <c r="E7" s="9"/>
      <c r="F7" s="9"/>
      <c r="G7" s="10"/>
      <c r="H7" s="41"/>
      <c r="I7" s="41"/>
      <c r="J7" s="42" t="s">
        <v>31</v>
      </c>
      <c r="K7" s="9"/>
      <c r="L7" s="31"/>
      <c r="M7" s="9"/>
      <c r="N7" s="9"/>
      <c r="O7" s="9"/>
      <c r="P7" s="9"/>
      <c r="Q7" s="31"/>
      <c r="R7" s="42" t="s">
        <v>31</v>
      </c>
      <c r="S7" s="10"/>
      <c r="T7" s="9"/>
      <c r="U7" s="9"/>
      <c r="V7" s="32"/>
      <c r="W7" s="9"/>
      <c r="X7" s="9"/>
      <c r="Y7" s="9"/>
      <c r="Z7" s="43"/>
    </row>
    <row r="8" spans="1:26" x14ac:dyDescent="0.3">
      <c r="A8" s="183"/>
      <c r="B8" s="40"/>
      <c r="C8" s="9"/>
      <c r="D8" s="9"/>
      <c r="E8" s="9"/>
      <c r="F8" s="9"/>
      <c r="G8" s="10"/>
      <c r="H8" s="41"/>
      <c r="I8" s="41"/>
      <c r="J8" s="42" t="s">
        <v>41</v>
      </c>
      <c r="K8" s="9"/>
      <c r="L8" s="9"/>
      <c r="M8" s="9"/>
      <c r="N8" s="9"/>
      <c r="O8" s="9"/>
      <c r="P8" s="9"/>
      <c r="Q8" s="9"/>
      <c r="R8" s="42" t="s">
        <v>41</v>
      </c>
      <c r="S8" s="10"/>
      <c r="T8" s="9"/>
      <c r="U8" s="9"/>
      <c r="V8" s="32"/>
      <c r="W8" s="9"/>
      <c r="X8" s="9"/>
      <c r="Y8" s="9"/>
      <c r="Z8" s="43"/>
    </row>
    <row r="9" spans="1:26" ht="15" x14ac:dyDescent="0.25">
      <c r="A9" s="44"/>
      <c r="B9" s="11"/>
      <c r="C9" s="11"/>
      <c r="D9" s="11"/>
      <c r="E9" s="11"/>
      <c r="F9" s="11"/>
      <c r="G9" s="12"/>
      <c r="H9" s="37"/>
      <c r="I9" s="37"/>
      <c r="J9" s="11"/>
      <c r="K9" s="11"/>
      <c r="L9" s="11"/>
      <c r="M9" s="11"/>
      <c r="N9" s="11"/>
      <c r="O9" s="11"/>
      <c r="P9" s="11"/>
      <c r="Q9" s="11"/>
      <c r="R9" s="11"/>
      <c r="S9" s="12"/>
      <c r="T9" s="11"/>
      <c r="U9" s="11"/>
      <c r="V9" s="38"/>
      <c r="W9" s="11"/>
      <c r="X9" s="11"/>
      <c r="Y9" s="11"/>
      <c r="Z9" s="39"/>
    </row>
    <row r="10" spans="1:26" x14ac:dyDescent="0.3">
      <c r="A10" s="183"/>
      <c r="B10" s="40"/>
      <c r="C10" s="9"/>
      <c r="D10" s="9"/>
      <c r="E10" s="9"/>
      <c r="F10" s="9"/>
      <c r="G10" s="45"/>
      <c r="H10" s="41"/>
      <c r="I10" s="41"/>
      <c r="J10" s="42" t="s">
        <v>31</v>
      </c>
      <c r="K10" s="9"/>
      <c r="L10" s="31"/>
      <c r="M10" s="9"/>
      <c r="N10" s="9"/>
      <c r="O10" s="9"/>
      <c r="P10" s="9"/>
      <c r="Q10" s="31"/>
      <c r="R10" s="42" t="s">
        <v>31</v>
      </c>
      <c r="S10" s="10"/>
      <c r="T10" s="9"/>
      <c r="U10" s="9"/>
      <c r="V10" s="32"/>
      <c r="W10" s="9"/>
      <c r="X10" s="9"/>
      <c r="Y10" s="9"/>
      <c r="Z10" s="43"/>
    </row>
    <row r="11" spans="1:26" x14ac:dyDescent="0.3">
      <c r="A11" s="183"/>
      <c r="B11" s="40"/>
      <c r="C11" s="9"/>
      <c r="D11" s="9"/>
      <c r="E11" s="9"/>
      <c r="F11" s="9"/>
      <c r="G11" s="45"/>
      <c r="H11" s="41"/>
      <c r="I11" s="41"/>
      <c r="J11" s="42" t="s">
        <v>41</v>
      </c>
      <c r="K11" s="9"/>
      <c r="L11" s="9"/>
      <c r="M11" s="9"/>
      <c r="N11" s="9"/>
      <c r="O11" s="9"/>
      <c r="P11" s="9"/>
      <c r="Q11" s="9"/>
      <c r="R11" s="42" t="s">
        <v>41</v>
      </c>
      <c r="S11" s="10"/>
      <c r="T11" s="9"/>
      <c r="U11" s="9"/>
      <c r="V11" s="32"/>
      <c r="W11" s="9"/>
      <c r="X11" s="9"/>
      <c r="Y11" s="9"/>
      <c r="Z11" s="43"/>
    </row>
    <row r="12" spans="1:26" ht="15" x14ac:dyDescent="0.25">
      <c r="A12" s="44"/>
      <c r="B12" s="11"/>
      <c r="C12" s="11"/>
      <c r="D12" s="11"/>
      <c r="E12" s="11"/>
      <c r="F12" s="11"/>
      <c r="G12" s="11"/>
      <c r="H12" s="37"/>
      <c r="I12" s="37"/>
      <c r="J12" s="11"/>
      <c r="K12" s="11"/>
      <c r="L12" s="11"/>
      <c r="M12" s="11"/>
      <c r="N12" s="11"/>
      <c r="O12" s="11"/>
      <c r="P12" s="11"/>
      <c r="Q12" s="11"/>
      <c r="R12" s="11"/>
      <c r="S12" s="12"/>
      <c r="T12" s="11"/>
      <c r="U12" s="11"/>
      <c r="V12" s="38"/>
      <c r="W12" s="11"/>
      <c r="X12" s="11"/>
      <c r="Y12" s="11"/>
      <c r="Z12" s="39"/>
    </row>
    <row r="13" spans="1:26" x14ac:dyDescent="0.3">
      <c r="A13" s="183"/>
      <c r="B13" s="40"/>
      <c r="C13" s="9"/>
      <c r="D13" s="9"/>
      <c r="E13" s="9"/>
      <c r="F13" s="9"/>
      <c r="G13" s="45"/>
      <c r="H13" s="41"/>
      <c r="I13" s="41"/>
      <c r="J13" s="42" t="s">
        <v>31</v>
      </c>
      <c r="K13" s="9"/>
      <c r="L13" s="31"/>
      <c r="M13" s="9"/>
      <c r="N13" s="9"/>
      <c r="O13" s="9"/>
      <c r="P13" s="9"/>
      <c r="Q13" s="31"/>
      <c r="R13" s="42" t="s">
        <v>31</v>
      </c>
      <c r="S13" s="10"/>
      <c r="T13" s="9"/>
      <c r="U13" s="9"/>
      <c r="V13" s="32"/>
      <c r="W13" s="9"/>
      <c r="X13" s="9"/>
      <c r="Y13" s="9"/>
      <c r="Z13" s="43"/>
    </row>
    <row r="14" spans="1:26" x14ac:dyDescent="0.3">
      <c r="A14" s="183"/>
      <c r="B14" s="40"/>
      <c r="C14" s="9"/>
      <c r="D14" s="9"/>
      <c r="E14" s="9"/>
      <c r="F14" s="9"/>
      <c r="G14" s="45"/>
      <c r="H14" s="41"/>
      <c r="I14" s="41"/>
      <c r="J14" s="42" t="s">
        <v>41</v>
      </c>
      <c r="K14" s="9"/>
      <c r="L14" s="9"/>
      <c r="M14" s="9"/>
      <c r="N14" s="9"/>
      <c r="O14" s="9"/>
      <c r="P14" s="9"/>
      <c r="Q14" s="9"/>
      <c r="R14" s="42" t="s">
        <v>41</v>
      </c>
      <c r="S14" s="10"/>
      <c r="T14" s="9"/>
      <c r="U14" s="9"/>
      <c r="V14" s="32"/>
      <c r="W14" s="9"/>
      <c r="X14" s="9"/>
      <c r="Y14" s="9"/>
      <c r="Z14" s="43"/>
    </row>
    <row r="15" spans="1:26" ht="15" x14ac:dyDescent="0.25">
      <c r="A15" s="44"/>
      <c r="B15" s="11"/>
      <c r="C15" s="11"/>
      <c r="D15" s="11"/>
      <c r="E15" s="11"/>
      <c r="F15" s="11"/>
      <c r="G15" s="11"/>
      <c r="H15" s="37"/>
      <c r="I15" s="37"/>
      <c r="J15" s="11"/>
      <c r="K15" s="11"/>
      <c r="L15" s="11"/>
      <c r="M15" s="11"/>
      <c r="N15" s="11"/>
      <c r="O15" s="11"/>
      <c r="P15" s="11"/>
      <c r="Q15" s="11"/>
      <c r="R15" s="11"/>
      <c r="S15" s="12"/>
      <c r="T15" s="11"/>
      <c r="U15" s="11"/>
      <c r="V15" s="38"/>
      <c r="W15" s="11"/>
      <c r="X15" s="11"/>
      <c r="Y15" s="11"/>
      <c r="Z15" s="39"/>
    </row>
    <row r="16" spans="1:26" x14ac:dyDescent="0.3">
      <c r="A16" s="183"/>
      <c r="B16" s="40"/>
      <c r="C16" s="9"/>
      <c r="D16" s="9"/>
      <c r="E16" s="9"/>
      <c r="F16" s="9"/>
      <c r="G16" s="45"/>
      <c r="H16" s="41"/>
      <c r="I16" s="41"/>
      <c r="J16" s="42" t="s">
        <v>31</v>
      </c>
      <c r="K16" s="9"/>
      <c r="L16" s="31"/>
      <c r="M16" s="9"/>
      <c r="N16" s="9"/>
      <c r="O16" s="9"/>
      <c r="P16" s="9"/>
      <c r="Q16" s="31"/>
      <c r="R16" s="42" t="s">
        <v>31</v>
      </c>
      <c r="S16" s="10"/>
      <c r="T16" s="9"/>
      <c r="U16" s="9"/>
      <c r="V16" s="32"/>
      <c r="W16" s="9"/>
      <c r="X16" s="9"/>
      <c r="Y16" s="9"/>
      <c r="Z16" s="43"/>
    </row>
    <row r="17" spans="1:26" x14ac:dyDescent="0.3">
      <c r="A17" s="183"/>
      <c r="B17" s="40"/>
      <c r="C17" s="9"/>
      <c r="D17" s="9"/>
      <c r="E17" s="9"/>
      <c r="F17" s="9"/>
      <c r="G17" s="45"/>
      <c r="H17" s="41"/>
      <c r="I17" s="41"/>
      <c r="J17" s="42" t="s">
        <v>41</v>
      </c>
      <c r="K17" s="9"/>
      <c r="L17" s="9"/>
      <c r="M17" s="9"/>
      <c r="N17" s="9"/>
      <c r="O17" s="9"/>
      <c r="P17" s="9"/>
      <c r="Q17" s="9"/>
      <c r="R17" s="42" t="s">
        <v>41</v>
      </c>
      <c r="S17" s="10"/>
      <c r="T17" s="9"/>
      <c r="U17" s="9"/>
      <c r="V17" s="32"/>
      <c r="W17" s="9"/>
      <c r="X17" s="9"/>
      <c r="Y17" s="9"/>
      <c r="Z17" s="43"/>
    </row>
    <row r="18" spans="1:26" ht="15" x14ac:dyDescent="0.25">
      <c r="A18" s="46"/>
      <c r="B18" s="11"/>
      <c r="C18" s="11"/>
      <c r="D18" s="11"/>
      <c r="E18" s="11"/>
      <c r="F18" s="11"/>
      <c r="G18" s="11"/>
      <c r="H18" s="37"/>
      <c r="I18" s="37"/>
      <c r="J18" s="11"/>
      <c r="K18" s="11"/>
      <c r="L18" s="11"/>
      <c r="M18" s="11"/>
      <c r="N18" s="11"/>
      <c r="O18" s="11"/>
      <c r="P18" s="11"/>
      <c r="Q18" s="11"/>
      <c r="R18" s="11"/>
      <c r="S18" s="12"/>
      <c r="T18" s="11"/>
      <c r="U18" s="11"/>
      <c r="V18" s="38"/>
      <c r="W18" s="11"/>
      <c r="X18" s="11"/>
      <c r="Y18" s="11"/>
      <c r="Z18" s="39"/>
    </row>
    <row r="19" spans="1:26" x14ac:dyDescent="0.3">
      <c r="A19" s="183"/>
      <c r="B19" s="40"/>
      <c r="C19" s="9"/>
      <c r="D19" s="9"/>
      <c r="E19" s="9"/>
      <c r="F19" s="9"/>
      <c r="G19" s="45"/>
      <c r="H19" s="41"/>
      <c r="I19" s="41"/>
      <c r="J19" s="42" t="s">
        <v>31</v>
      </c>
      <c r="K19" s="9"/>
      <c r="L19" s="31"/>
      <c r="M19" s="9"/>
      <c r="N19" s="9"/>
      <c r="O19" s="9"/>
      <c r="P19" s="9"/>
      <c r="Q19" s="31"/>
      <c r="R19" s="42" t="s">
        <v>31</v>
      </c>
      <c r="S19" s="10"/>
      <c r="T19" s="9"/>
      <c r="U19" s="9"/>
      <c r="V19" s="32"/>
      <c r="W19" s="9"/>
      <c r="X19" s="9"/>
      <c r="Y19" s="9"/>
      <c r="Z19" s="43"/>
    </row>
    <row r="20" spans="1:26" x14ac:dyDescent="0.3">
      <c r="A20" s="183"/>
      <c r="B20" s="40"/>
      <c r="C20" s="9"/>
      <c r="D20" s="9"/>
      <c r="E20" s="9"/>
      <c r="F20" s="9"/>
      <c r="G20" s="45"/>
      <c r="H20" s="41"/>
      <c r="I20" s="41"/>
      <c r="J20" s="42" t="s">
        <v>41</v>
      </c>
      <c r="K20" s="9"/>
      <c r="L20" s="9"/>
      <c r="M20" s="9"/>
      <c r="N20" s="9"/>
      <c r="O20" s="9"/>
      <c r="P20" s="9"/>
      <c r="Q20" s="9"/>
      <c r="R20" s="42" t="s">
        <v>41</v>
      </c>
      <c r="S20" s="10"/>
      <c r="T20" s="9"/>
      <c r="U20" s="9"/>
      <c r="V20" s="32"/>
      <c r="W20" s="9"/>
      <c r="X20" s="9"/>
      <c r="Y20" s="9"/>
      <c r="Z20" s="43"/>
    </row>
    <row r="21" spans="1:26" x14ac:dyDescent="0.3">
      <c r="A21" s="44"/>
      <c r="B21" s="11"/>
      <c r="C21" s="11"/>
      <c r="D21" s="11"/>
      <c r="E21" s="11"/>
      <c r="F21" s="11"/>
      <c r="G21" s="11"/>
      <c r="H21" s="37"/>
      <c r="I21" s="37"/>
      <c r="J21" s="11"/>
      <c r="K21" s="11"/>
      <c r="L21" s="11"/>
      <c r="M21" s="11"/>
      <c r="N21" s="11"/>
      <c r="O21" s="11"/>
      <c r="P21" s="11"/>
      <c r="Q21" s="11"/>
      <c r="R21" s="11"/>
      <c r="S21" s="12"/>
      <c r="T21" s="11"/>
      <c r="U21" s="11"/>
      <c r="V21" s="38"/>
      <c r="W21" s="11"/>
      <c r="X21" s="11"/>
      <c r="Y21" s="11"/>
      <c r="Z21" s="39"/>
    </row>
    <row r="22" spans="1:26" x14ac:dyDescent="0.3">
      <c r="A22" s="183"/>
      <c r="B22" s="40"/>
      <c r="C22" s="9"/>
      <c r="D22" s="9"/>
      <c r="E22" s="9"/>
      <c r="F22" s="9"/>
      <c r="G22" s="45"/>
      <c r="H22" s="41"/>
      <c r="I22" s="41"/>
      <c r="J22" s="42" t="s">
        <v>31</v>
      </c>
      <c r="K22" s="9"/>
      <c r="L22" s="31"/>
      <c r="M22" s="9"/>
      <c r="N22" s="9"/>
      <c r="O22" s="9"/>
      <c r="P22" s="9"/>
      <c r="Q22" s="31"/>
      <c r="R22" s="42" t="s">
        <v>31</v>
      </c>
      <c r="S22" s="10"/>
      <c r="T22" s="9"/>
      <c r="U22" s="9"/>
      <c r="V22" s="32"/>
      <c r="W22" s="9"/>
      <c r="X22" s="9"/>
      <c r="Y22" s="9"/>
      <c r="Z22" s="43"/>
    </row>
    <row r="23" spans="1:26" x14ac:dyDescent="0.3">
      <c r="A23" s="183"/>
      <c r="B23" s="40"/>
      <c r="C23" s="9"/>
      <c r="D23" s="9"/>
      <c r="E23" s="9"/>
      <c r="F23" s="9"/>
      <c r="G23" s="45"/>
      <c r="H23" s="41"/>
      <c r="I23" s="41"/>
      <c r="J23" s="42" t="s">
        <v>41</v>
      </c>
      <c r="K23" s="9"/>
      <c r="L23" s="9"/>
      <c r="M23" s="9"/>
      <c r="N23" s="9"/>
      <c r="O23" s="9"/>
      <c r="P23" s="9"/>
      <c r="Q23" s="9"/>
      <c r="R23" s="42" t="s">
        <v>41</v>
      </c>
      <c r="S23" s="10"/>
      <c r="T23" s="9"/>
      <c r="U23" s="9"/>
      <c r="V23" s="32"/>
      <c r="W23" s="9"/>
      <c r="X23" s="9"/>
      <c r="Y23" s="9"/>
      <c r="Z23" s="43"/>
    </row>
    <row r="24" spans="1:26" x14ac:dyDescent="0.3">
      <c r="A24" s="44"/>
      <c r="B24" s="11"/>
      <c r="C24" s="11"/>
      <c r="D24" s="11"/>
      <c r="E24" s="11"/>
      <c r="F24" s="11"/>
      <c r="G24" s="11"/>
      <c r="H24" s="37"/>
      <c r="I24" s="37"/>
      <c r="J24" s="11"/>
      <c r="K24" s="11"/>
      <c r="L24" s="11"/>
      <c r="M24" s="11"/>
      <c r="N24" s="11"/>
      <c r="O24" s="11"/>
      <c r="P24" s="11"/>
      <c r="Q24" s="11"/>
      <c r="R24" s="11"/>
      <c r="S24" s="12"/>
      <c r="T24" s="11"/>
      <c r="U24" s="11"/>
      <c r="V24" s="38"/>
      <c r="W24" s="11"/>
      <c r="X24" s="11"/>
      <c r="Y24" s="11"/>
      <c r="Z24" s="39"/>
    </row>
    <row r="25" spans="1:26" x14ac:dyDescent="0.3">
      <c r="A25" s="183"/>
      <c r="B25" s="40"/>
      <c r="C25" s="9"/>
      <c r="D25" s="9"/>
      <c r="E25" s="9"/>
      <c r="F25" s="9"/>
      <c r="G25" s="45"/>
      <c r="H25" s="41"/>
      <c r="I25" s="41"/>
      <c r="J25" s="42" t="s">
        <v>31</v>
      </c>
      <c r="K25" s="9"/>
      <c r="L25" s="31"/>
      <c r="M25" s="9"/>
      <c r="N25" s="9"/>
      <c r="O25" s="9"/>
      <c r="P25" s="9"/>
      <c r="Q25" s="31"/>
      <c r="R25" s="42" t="s">
        <v>31</v>
      </c>
      <c r="S25" s="10"/>
      <c r="T25" s="27"/>
      <c r="U25" s="27"/>
      <c r="V25" s="32"/>
      <c r="W25" s="9"/>
      <c r="X25" s="9"/>
      <c r="Y25" s="9"/>
      <c r="Z25" s="43"/>
    </row>
    <row r="26" spans="1:26" x14ac:dyDescent="0.3">
      <c r="A26" s="183"/>
      <c r="B26" s="40"/>
      <c r="C26" s="9"/>
      <c r="D26" s="9"/>
      <c r="E26" s="9"/>
      <c r="F26" s="9"/>
      <c r="G26" s="45"/>
      <c r="H26" s="41"/>
      <c r="I26" s="41"/>
      <c r="J26" s="42" t="s">
        <v>41</v>
      </c>
      <c r="K26" s="9"/>
      <c r="L26" s="9"/>
      <c r="M26" s="9"/>
      <c r="N26" s="9"/>
      <c r="O26" s="9"/>
      <c r="P26" s="9"/>
      <c r="Q26" s="9"/>
      <c r="R26" s="42" t="s">
        <v>41</v>
      </c>
      <c r="S26" s="10"/>
      <c r="T26" s="9"/>
      <c r="U26" s="9"/>
      <c r="V26" s="32"/>
      <c r="W26" s="9"/>
      <c r="X26" s="9"/>
      <c r="Y26" s="9"/>
      <c r="Z26" s="43"/>
    </row>
    <row r="27" spans="1:26" x14ac:dyDescent="0.3">
      <c r="A27" s="47"/>
      <c r="B27" s="48"/>
      <c r="C27" s="48"/>
      <c r="D27" s="48"/>
      <c r="E27" s="48"/>
      <c r="F27" s="48"/>
      <c r="G27" s="48"/>
      <c r="H27" s="49"/>
      <c r="I27" s="41"/>
      <c r="J27" s="48"/>
      <c r="K27" s="48"/>
      <c r="L27" s="48"/>
      <c r="M27" s="48"/>
      <c r="N27" s="48"/>
      <c r="O27" s="48"/>
      <c r="P27" s="48"/>
      <c r="Q27" s="48"/>
      <c r="R27" s="48"/>
      <c r="S27" s="50"/>
      <c r="T27" s="48"/>
      <c r="U27" s="48"/>
      <c r="V27" s="51"/>
      <c r="W27" s="48"/>
      <c r="X27" s="48"/>
      <c r="Y27" s="48"/>
      <c r="Z27" s="52"/>
    </row>
    <row r="28" spans="1:26" ht="15" thickBot="1" x14ac:dyDescent="0.35">
      <c r="A28" s="53" t="s">
        <v>51</v>
      </c>
      <c r="B28" s="54"/>
      <c r="C28" s="54"/>
      <c r="D28" s="54"/>
      <c r="E28" s="54"/>
      <c r="F28" s="54"/>
      <c r="G28" s="55">
        <f>SUM(G7:G27)</f>
        <v>0</v>
      </c>
      <c r="H28" s="56"/>
      <c r="I28" s="56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7"/>
    </row>
  </sheetData>
  <mergeCells count="16">
    <mergeCell ref="A1:J1"/>
    <mergeCell ref="K1:L2"/>
    <mergeCell ref="M1:O1"/>
    <mergeCell ref="D2:I2"/>
    <mergeCell ref="N2:O2"/>
    <mergeCell ref="W2:Z2"/>
    <mergeCell ref="A4:A5"/>
    <mergeCell ref="A7:A8"/>
    <mergeCell ref="A10:A11"/>
    <mergeCell ref="A13:A14"/>
    <mergeCell ref="P2:Q2"/>
    <mergeCell ref="A16:A17"/>
    <mergeCell ref="A19:A20"/>
    <mergeCell ref="A22:A23"/>
    <mergeCell ref="A25:A26"/>
    <mergeCell ref="S2:U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1"/>
  <sheetViews>
    <sheetView zoomScale="80" zoomScaleNormal="8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F13" sqref="F13:F14"/>
    </sheetView>
  </sheetViews>
  <sheetFormatPr defaultRowHeight="14.4" x14ac:dyDescent="0.3"/>
  <cols>
    <col min="1" max="1" width="16" customWidth="1"/>
    <col min="2" max="2" width="3.44140625" customWidth="1"/>
    <col min="3" max="3" width="5.109375" customWidth="1"/>
    <col min="4" max="4" width="4.6640625" customWidth="1"/>
    <col min="5" max="5" width="6.6640625" customWidth="1"/>
    <col min="6" max="6" width="14" customWidth="1"/>
    <col min="7" max="7" width="4.88671875" customWidth="1"/>
    <col min="8" max="8" width="8.33203125" customWidth="1"/>
    <col min="9" max="9" width="10.6640625" customWidth="1"/>
    <col min="10" max="10" width="5" customWidth="1"/>
    <col min="27" max="27" width="9.44140625" bestFit="1" customWidth="1"/>
  </cols>
  <sheetData>
    <row r="1" spans="1:34" ht="15.75" x14ac:dyDescent="0.25">
      <c r="A1" s="204" t="s">
        <v>88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58"/>
      <c r="P1" s="2"/>
      <c r="Q1" s="2"/>
      <c r="R1" s="2"/>
      <c r="S1" s="2"/>
      <c r="T1" s="2"/>
      <c r="U1" s="2"/>
      <c r="V1" s="59"/>
      <c r="W1" s="59"/>
      <c r="X1" s="59"/>
      <c r="Y1" s="59"/>
      <c r="Z1" s="59"/>
      <c r="AA1" s="1"/>
      <c r="AB1" s="2"/>
      <c r="AC1" s="2"/>
      <c r="AD1" s="59"/>
      <c r="AE1" s="2"/>
      <c r="AF1" s="2"/>
      <c r="AG1" s="2"/>
      <c r="AH1" s="2"/>
    </row>
    <row r="2" spans="1:34" ht="15.75" x14ac:dyDescent="0.25">
      <c r="A2" s="204" t="s">
        <v>112</v>
      </c>
      <c r="B2" s="204"/>
      <c r="C2" s="204"/>
      <c r="D2" s="204"/>
      <c r="E2" s="204"/>
      <c r="F2" s="204"/>
      <c r="G2" s="204"/>
      <c r="H2" s="204"/>
      <c r="I2" s="204"/>
      <c r="J2" s="204"/>
      <c r="K2" s="61"/>
      <c r="L2" s="61"/>
      <c r="M2" s="61"/>
      <c r="N2" s="61"/>
      <c r="O2" s="58"/>
      <c r="P2" s="145"/>
      <c r="Q2" s="145"/>
      <c r="R2" s="145"/>
      <c r="S2" s="145"/>
      <c r="T2" s="2"/>
      <c r="U2" s="2"/>
      <c r="V2" s="59"/>
      <c r="W2" s="59"/>
      <c r="X2" s="59"/>
      <c r="Y2" s="59"/>
      <c r="Z2" s="59"/>
      <c r="AA2" s="1"/>
      <c r="AB2" s="2"/>
      <c r="AC2" s="2"/>
      <c r="AD2" s="59"/>
      <c r="AE2" s="2"/>
      <c r="AF2" s="2"/>
      <c r="AG2" s="2"/>
      <c r="AH2" s="2"/>
    </row>
    <row r="3" spans="1:34" ht="15.75" customHeight="1" x14ac:dyDescent="0.3">
      <c r="A3" s="231" t="s">
        <v>97</v>
      </c>
      <c r="B3" s="231"/>
      <c r="C3" s="231"/>
      <c r="D3" s="231"/>
      <c r="E3" s="231"/>
      <c r="F3" s="231"/>
      <c r="G3" s="231"/>
      <c r="H3" s="231"/>
      <c r="I3" s="231"/>
      <c r="J3" s="232"/>
      <c r="K3" s="207" t="s">
        <v>52</v>
      </c>
      <c r="L3" s="208"/>
      <c r="M3" s="62"/>
      <c r="N3" s="62"/>
      <c r="O3" s="62"/>
      <c r="P3" s="62"/>
      <c r="Q3" s="62"/>
      <c r="R3" s="62"/>
      <c r="S3" s="62"/>
      <c r="T3" s="62"/>
      <c r="U3" s="62"/>
      <c r="V3" s="3"/>
      <c r="W3" s="63"/>
      <c r="X3" s="3"/>
      <c r="Y3" s="3"/>
      <c r="Z3" s="3"/>
      <c r="AA3" s="1"/>
      <c r="AB3" s="2"/>
      <c r="AC3" s="2"/>
      <c r="AD3" s="59"/>
      <c r="AE3" s="2"/>
      <c r="AF3" s="2"/>
      <c r="AG3" s="2"/>
      <c r="AH3" s="2"/>
    </row>
    <row r="4" spans="1:34" ht="56.25" customHeight="1" thickBot="1" x14ac:dyDescent="0.35">
      <c r="A4" s="205" t="s">
        <v>82</v>
      </c>
      <c r="B4" s="205"/>
      <c r="C4" s="206"/>
      <c r="D4" s="60"/>
      <c r="E4" s="80" t="s">
        <v>53</v>
      </c>
      <c r="F4" s="64"/>
      <c r="G4" s="65"/>
      <c r="H4" s="65"/>
      <c r="I4" s="224" t="s">
        <v>54</v>
      </c>
      <c r="J4" s="225"/>
      <c r="K4" s="222"/>
      <c r="L4" s="223"/>
      <c r="M4" s="207" t="s">
        <v>55</v>
      </c>
      <c r="N4" s="208"/>
      <c r="O4" s="116"/>
      <c r="P4" s="219" t="s">
        <v>56</v>
      </c>
      <c r="Q4" s="220"/>
      <c r="R4" s="224" t="s">
        <v>95</v>
      </c>
      <c r="S4" s="226"/>
      <c r="T4" s="226"/>
      <c r="U4" s="226"/>
      <c r="V4" s="227"/>
      <c r="W4" s="66"/>
      <c r="X4" s="228" t="s">
        <v>57</v>
      </c>
      <c r="Y4" s="229"/>
      <c r="Z4" s="229"/>
      <c r="AA4" s="230" t="s">
        <v>7</v>
      </c>
      <c r="AB4" s="230"/>
      <c r="AC4" s="230"/>
      <c r="AD4" s="103"/>
      <c r="AE4" s="221" t="s">
        <v>8</v>
      </c>
      <c r="AF4" s="221"/>
      <c r="AG4" s="221"/>
      <c r="AH4" s="221"/>
    </row>
    <row r="5" spans="1:34" ht="127.5" customHeight="1" thickBot="1" x14ac:dyDescent="0.3">
      <c r="A5" s="74" t="s">
        <v>93</v>
      </c>
      <c r="B5" s="106"/>
      <c r="C5" s="75" t="s">
        <v>10</v>
      </c>
      <c r="D5" s="67" t="s">
        <v>58</v>
      </c>
      <c r="E5" s="67" t="s">
        <v>59</v>
      </c>
      <c r="F5" s="68" t="s">
        <v>91</v>
      </c>
      <c r="G5" s="67" t="s">
        <v>60</v>
      </c>
      <c r="H5" s="67" t="s">
        <v>16</v>
      </c>
      <c r="I5" s="67" t="s">
        <v>61</v>
      </c>
      <c r="J5" s="69" t="s">
        <v>18</v>
      </c>
      <c r="K5" s="79" t="s">
        <v>92</v>
      </c>
      <c r="L5" s="67" t="s">
        <v>62</v>
      </c>
      <c r="M5" s="67" t="s">
        <v>63</v>
      </c>
      <c r="N5" s="69" t="s">
        <v>94</v>
      </c>
      <c r="O5" s="115" t="s">
        <v>64</v>
      </c>
      <c r="P5" s="67" t="s">
        <v>65</v>
      </c>
      <c r="Q5" s="67" t="s">
        <v>66</v>
      </c>
      <c r="R5" s="67" t="s">
        <v>67</v>
      </c>
      <c r="S5" s="67" t="s">
        <v>68</v>
      </c>
      <c r="T5" s="67" t="s">
        <v>69</v>
      </c>
      <c r="U5" s="67" t="s">
        <v>70</v>
      </c>
      <c r="V5" s="69" t="s">
        <v>71</v>
      </c>
      <c r="W5" s="69" t="s">
        <v>64</v>
      </c>
      <c r="X5" s="67" t="s">
        <v>57</v>
      </c>
      <c r="Y5" s="67" t="s">
        <v>72</v>
      </c>
      <c r="Z5" s="98" t="s">
        <v>73</v>
      </c>
      <c r="AA5" s="104" t="s">
        <v>106</v>
      </c>
      <c r="AB5" s="92" t="s">
        <v>74</v>
      </c>
      <c r="AC5" s="92" t="s">
        <v>75</v>
      </c>
      <c r="AD5" s="92" t="s">
        <v>64</v>
      </c>
      <c r="AE5" s="92" t="s">
        <v>47</v>
      </c>
      <c r="AF5" s="92" t="s">
        <v>76</v>
      </c>
      <c r="AG5" s="92" t="s">
        <v>77</v>
      </c>
      <c r="AH5" s="96" t="s">
        <v>50</v>
      </c>
    </row>
    <row r="6" spans="1:34" ht="16.5" thickTop="1" thickBot="1" x14ac:dyDescent="0.3">
      <c r="A6" s="76" t="s">
        <v>42</v>
      </c>
      <c r="B6" s="107"/>
      <c r="C6" s="77"/>
      <c r="D6" s="70"/>
      <c r="E6" s="70"/>
      <c r="F6" s="71"/>
      <c r="G6" s="70"/>
      <c r="H6" s="70"/>
      <c r="I6" s="146" t="s">
        <v>115</v>
      </c>
      <c r="J6" s="147" t="s">
        <v>116</v>
      </c>
      <c r="K6" s="146" t="s">
        <v>33</v>
      </c>
      <c r="L6" s="146" t="s">
        <v>117</v>
      </c>
      <c r="M6" s="147"/>
      <c r="N6" s="148" t="s">
        <v>116</v>
      </c>
      <c r="O6" s="70"/>
      <c r="P6" s="147" t="s">
        <v>118</v>
      </c>
      <c r="Q6" s="147" t="s">
        <v>36</v>
      </c>
      <c r="R6" s="147" t="s">
        <v>119</v>
      </c>
      <c r="S6" s="147" t="s">
        <v>120</v>
      </c>
      <c r="T6" s="147" t="s">
        <v>117</v>
      </c>
      <c r="U6" s="147" t="s">
        <v>116</v>
      </c>
      <c r="V6" s="147" t="s">
        <v>121</v>
      </c>
      <c r="W6" s="70"/>
      <c r="X6" s="148" t="s">
        <v>117</v>
      </c>
      <c r="Y6" s="148" t="s">
        <v>116</v>
      </c>
      <c r="Z6" s="147" t="s">
        <v>116</v>
      </c>
      <c r="AA6" s="149"/>
      <c r="AB6" s="148" t="s">
        <v>38</v>
      </c>
      <c r="AC6" s="147" t="s">
        <v>122</v>
      </c>
      <c r="AD6" s="38"/>
      <c r="AE6" s="38"/>
      <c r="AF6" s="38"/>
      <c r="AG6" s="38"/>
      <c r="AH6" s="38"/>
    </row>
    <row r="7" spans="1:34" ht="77.25" customHeight="1" x14ac:dyDescent="0.3">
      <c r="A7" s="201" t="s">
        <v>104</v>
      </c>
      <c r="B7" s="108"/>
      <c r="C7" s="209" t="s">
        <v>81</v>
      </c>
      <c r="D7" s="211" t="s">
        <v>89</v>
      </c>
      <c r="E7" s="209" t="s">
        <v>90</v>
      </c>
      <c r="F7" s="213">
        <f>314950/17.45</f>
        <v>18048.710601719198</v>
      </c>
      <c r="G7" s="215" t="s">
        <v>86</v>
      </c>
      <c r="H7" s="130" t="s">
        <v>31</v>
      </c>
      <c r="I7" s="131" t="s">
        <v>85</v>
      </c>
      <c r="J7" s="132" t="s">
        <v>85</v>
      </c>
      <c r="K7" s="132">
        <f>L7-15</f>
        <v>40846</v>
      </c>
      <c r="L7" s="132">
        <f>M7-15</f>
        <v>40861</v>
      </c>
      <c r="M7" s="131">
        <f>N7-15</f>
        <v>40876</v>
      </c>
      <c r="N7" s="133">
        <f>X7-15</f>
        <v>40891</v>
      </c>
      <c r="O7" s="134" t="s">
        <v>31</v>
      </c>
      <c r="P7" s="131" t="s">
        <v>85</v>
      </c>
      <c r="Q7" s="131" t="s">
        <v>85</v>
      </c>
      <c r="R7" s="131" t="s">
        <v>85</v>
      </c>
      <c r="S7" s="131" t="s">
        <v>85</v>
      </c>
      <c r="T7" s="131" t="s">
        <v>85</v>
      </c>
      <c r="U7" s="131" t="s">
        <v>85</v>
      </c>
      <c r="V7" s="131" t="s">
        <v>85</v>
      </c>
      <c r="W7" s="135" t="s">
        <v>31</v>
      </c>
      <c r="X7" s="131">
        <f>Y7-15</f>
        <v>40906</v>
      </c>
      <c r="Y7" s="133">
        <f>AB7-15</f>
        <v>40921</v>
      </c>
      <c r="Z7" s="132" t="s">
        <v>85</v>
      </c>
      <c r="AA7" s="100">
        <v>18048.71</v>
      </c>
      <c r="AB7" s="136">
        <f>AC7-10</f>
        <v>40936</v>
      </c>
      <c r="AC7" s="136">
        <f>AG7-365</f>
        <v>40946</v>
      </c>
      <c r="AD7" s="137" t="s">
        <v>31</v>
      </c>
      <c r="AE7" s="136" t="s">
        <v>85</v>
      </c>
      <c r="AF7" s="136" t="s">
        <v>85</v>
      </c>
      <c r="AG7" s="136">
        <v>41311</v>
      </c>
      <c r="AH7" s="105"/>
    </row>
    <row r="8" spans="1:34" ht="53.25" customHeight="1" x14ac:dyDescent="0.3">
      <c r="A8" s="202"/>
      <c r="B8" s="109"/>
      <c r="C8" s="210"/>
      <c r="D8" s="212"/>
      <c r="E8" s="210"/>
      <c r="F8" s="214"/>
      <c r="G8" s="216"/>
      <c r="H8" s="138" t="s">
        <v>41</v>
      </c>
      <c r="I8" s="131" t="s">
        <v>85</v>
      </c>
      <c r="J8" s="132" t="s">
        <v>85</v>
      </c>
      <c r="K8" s="132">
        <v>40846</v>
      </c>
      <c r="L8" s="132">
        <v>40861</v>
      </c>
      <c r="M8" s="131">
        <v>40876</v>
      </c>
      <c r="N8" s="133">
        <v>40891</v>
      </c>
      <c r="O8" s="138" t="s">
        <v>41</v>
      </c>
      <c r="P8" s="131" t="s">
        <v>85</v>
      </c>
      <c r="Q8" s="131" t="s">
        <v>85</v>
      </c>
      <c r="R8" s="131" t="s">
        <v>85</v>
      </c>
      <c r="S8" s="131" t="s">
        <v>85</v>
      </c>
      <c r="T8" s="131" t="s">
        <v>85</v>
      </c>
      <c r="U8" s="131" t="s">
        <v>85</v>
      </c>
      <c r="V8" s="131" t="s">
        <v>85</v>
      </c>
      <c r="W8" s="139" t="s">
        <v>41</v>
      </c>
      <c r="X8" s="131">
        <v>40906</v>
      </c>
      <c r="Y8" s="133">
        <v>40921</v>
      </c>
      <c r="Z8" s="132" t="s">
        <v>85</v>
      </c>
      <c r="AA8" s="100">
        <v>18048.71</v>
      </c>
      <c r="AB8" s="136">
        <v>40936</v>
      </c>
      <c r="AC8" s="136">
        <v>40946</v>
      </c>
      <c r="AD8" s="139" t="s">
        <v>41</v>
      </c>
      <c r="AE8" s="136" t="s">
        <v>85</v>
      </c>
      <c r="AF8" s="136" t="s">
        <v>85</v>
      </c>
      <c r="AG8" s="136"/>
      <c r="AH8" s="32"/>
    </row>
    <row r="9" spans="1:34" ht="15.75" thickBot="1" x14ac:dyDescent="0.3">
      <c r="A9" s="78"/>
      <c r="B9" s="110"/>
      <c r="C9" s="38"/>
      <c r="D9" s="38"/>
      <c r="E9" s="38"/>
      <c r="F9" s="72"/>
      <c r="G9" s="38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73"/>
      <c r="Y9" s="73"/>
      <c r="Z9" s="99"/>
      <c r="AA9" s="72"/>
      <c r="AB9" s="38"/>
      <c r="AC9" s="38"/>
      <c r="AD9" s="38"/>
      <c r="AE9" s="38"/>
      <c r="AF9" s="38"/>
      <c r="AG9" s="38"/>
      <c r="AH9" s="38"/>
    </row>
    <row r="10" spans="1:34" ht="54" customHeight="1" x14ac:dyDescent="0.3">
      <c r="A10" s="201" t="s">
        <v>105</v>
      </c>
      <c r="B10" s="108"/>
      <c r="C10" s="209" t="s">
        <v>81</v>
      </c>
      <c r="D10" s="211" t="s">
        <v>89</v>
      </c>
      <c r="E10" s="209" t="s">
        <v>90</v>
      </c>
      <c r="F10" s="217">
        <f>301750/17.45</f>
        <v>17292.263610315185</v>
      </c>
      <c r="G10" s="215" t="s">
        <v>86</v>
      </c>
      <c r="H10" s="130" t="s">
        <v>31</v>
      </c>
      <c r="I10" s="131" t="s">
        <v>85</v>
      </c>
      <c r="J10" s="132" t="s">
        <v>85</v>
      </c>
      <c r="K10" s="132">
        <f>L10-15</f>
        <v>40865</v>
      </c>
      <c r="L10" s="132">
        <f>M10-15</f>
        <v>40880</v>
      </c>
      <c r="M10" s="131">
        <f>N10-15</f>
        <v>40895</v>
      </c>
      <c r="N10" s="133">
        <f>X10-15</f>
        <v>40910</v>
      </c>
      <c r="O10" s="134" t="s">
        <v>31</v>
      </c>
      <c r="P10" s="131" t="s">
        <v>85</v>
      </c>
      <c r="Q10" s="131" t="s">
        <v>85</v>
      </c>
      <c r="R10" s="131" t="s">
        <v>85</v>
      </c>
      <c r="S10" s="131" t="s">
        <v>85</v>
      </c>
      <c r="T10" s="131" t="s">
        <v>85</v>
      </c>
      <c r="U10" s="131" t="s">
        <v>85</v>
      </c>
      <c r="V10" s="131" t="s">
        <v>85</v>
      </c>
      <c r="W10" s="135" t="s">
        <v>31</v>
      </c>
      <c r="X10" s="131">
        <f>Y10-15</f>
        <v>40925</v>
      </c>
      <c r="Y10" s="133">
        <f>AB10-15</f>
        <v>40940</v>
      </c>
      <c r="Z10" s="132" t="s">
        <v>85</v>
      </c>
      <c r="AA10" s="102">
        <f>301750/17.45</f>
        <v>17292.263610315185</v>
      </c>
      <c r="AB10" s="136">
        <f>AC10-10</f>
        <v>40955</v>
      </c>
      <c r="AC10" s="136">
        <f>AG10-365</f>
        <v>40965</v>
      </c>
      <c r="AD10" s="137" t="s">
        <v>31</v>
      </c>
      <c r="AE10" s="136" t="s">
        <v>85</v>
      </c>
      <c r="AF10" s="136" t="s">
        <v>85</v>
      </c>
      <c r="AG10" s="136">
        <v>41330</v>
      </c>
      <c r="AH10" s="105"/>
    </row>
    <row r="11" spans="1:34" ht="52.5" customHeight="1" x14ac:dyDescent="0.3">
      <c r="A11" s="202"/>
      <c r="B11" s="109"/>
      <c r="C11" s="210"/>
      <c r="D11" s="212"/>
      <c r="E11" s="210"/>
      <c r="F11" s="218"/>
      <c r="G11" s="216"/>
      <c r="H11" s="138" t="s">
        <v>41</v>
      </c>
      <c r="I11" s="131" t="s">
        <v>85</v>
      </c>
      <c r="J11" s="132" t="s">
        <v>85</v>
      </c>
      <c r="K11" s="132">
        <v>40865</v>
      </c>
      <c r="L11" s="132">
        <v>40880</v>
      </c>
      <c r="M11" s="131">
        <v>40895</v>
      </c>
      <c r="N11" s="133">
        <v>40910</v>
      </c>
      <c r="O11" s="134" t="s">
        <v>31</v>
      </c>
      <c r="P11" s="131" t="s">
        <v>85</v>
      </c>
      <c r="Q11" s="131" t="s">
        <v>85</v>
      </c>
      <c r="R11" s="131" t="s">
        <v>85</v>
      </c>
      <c r="S11" s="131" t="s">
        <v>85</v>
      </c>
      <c r="T11" s="131" t="s">
        <v>85</v>
      </c>
      <c r="U11" s="131" t="s">
        <v>85</v>
      </c>
      <c r="V11" s="131" t="s">
        <v>85</v>
      </c>
      <c r="W11" s="135" t="s">
        <v>31</v>
      </c>
      <c r="X11" s="131">
        <v>40925</v>
      </c>
      <c r="Y11" s="133">
        <v>40940</v>
      </c>
      <c r="Z11" s="132" t="s">
        <v>85</v>
      </c>
      <c r="AA11" s="102">
        <v>17292.263610315185</v>
      </c>
      <c r="AB11" s="136">
        <v>40955</v>
      </c>
      <c r="AC11" s="136">
        <v>40965</v>
      </c>
      <c r="AD11" s="137" t="s">
        <v>31</v>
      </c>
      <c r="AE11" s="136" t="s">
        <v>85</v>
      </c>
      <c r="AF11" s="136" t="s">
        <v>85</v>
      </c>
      <c r="AG11" s="136"/>
      <c r="AH11" s="32"/>
    </row>
    <row r="12" spans="1:34" ht="15.75" thickBot="1" x14ac:dyDescent="0.3">
      <c r="A12" s="78"/>
      <c r="B12" s="110"/>
      <c r="C12" s="38"/>
      <c r="D12" s="38"/>
      <c r="E12" s="38"/>
      <c r="F12" s="72"/>
      <c r="G12" s="38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2"/>
      <c r="Y12" s="142"/>
      <c r="Z12" s="143"/>
      <c r="AA12" s="144"/>
      <c r="AB12" s="141"/>
      <c r="AC12" s="141"/>
      <c r="AD12" s="141"/>
      <c r="AE12" s="141"/>
      <c r="AF12" s="141"/>
      <c r="AG12" s="141"/>
      <c r="AH12" s="141"/>
    </row>
    <row r="13" spans="1:34" ht="56.25" customHeight="1" thickBot="1" x14ac:dyDescent="0.35">
      <c r="A13" s="203" t="s">
        <v>107</v>
      </c>
      <c r="B13" s="111"/>
      <c r="C13" s="209" t="s">
        <v>81</v>
      </c>
      <c r="D13" s="211" t="s">
        <v>89</v>
      </c>
      <c r="E13" s="209" t="s">
        <v>90</v>
      </c>
      <c r="F13" s="213">
        <f>401400/17.45</f>
        <v>23002.865329512893</v>
      </c>
      <c r="G13" s="215" t="s">
        <v>86</v>
      </c>
      <c r="H13" s="130" t="s">
        <v>31</v>
      </c>
      <c r="I13" s="131" t="s">
        <v>85</v>
      </c>
      <c r="J13" s="132" t="s">
        <v>85</v>
      </c>
      <c r="K13" s="132">
        <f>L13-15</f>
        <v>40857</v>
      </c>
      <c r="L13" s="132">
        <f>M13-15</f>
        <v>40872</v>
      </c>
      <c r="M13" s="131">
        <f>N13-15</f>
        <v>40887</v>
      </c>
      <c r="N13" s="133">
        <f>X13-15</f>
        <v>40902</v>
      </c>
      <c r="O13" s="134" t="s">
        <v>31</v>
      </c>
      <c r="P13" s="131" t="s">
        <v>85</v>
      </c>
      <c r="Q13" s="131" t="s">
        <v>85</v>
      </c>
      <c r="R13" s="131" t="s">
        <v>85</v>
      </c>
      <c r="S13" s="131" t="s">
        <v>85</v>
      </c>
      <c r="T13" s="131" t="s">
        <v>85</v>
      </c>
      <c r="U13" s="131" t="s">
        <v>85</v>
      </c>
      <c r="V13" s="131" t="s">
        <v>85</v>
      </c>
      <c r="W13" s="135" t="s">
        <v>31</v>
      </c>
      <c r="X13" s="131">
        <f>Y13-15</f>
        <v>40917</v>
      </c>
      <c r="Y13" s="133">
        <f>AB13-15</f>
        <v>40932</v>
      </c>
      <c r="Z13" s="132" t="s">
        <v>85</v>
      </c>
      <c r="AA13" s="97">
        <f>401400/17.45</f>
        <v>23002.865329512893</v>
      </c>
      <c r="AB13" s="136">
        <f>AC13-10</f>
        <v>40947</v>
      </c>
      <c r="AC13" s="136">
        <f>AG13-365</f>
        <v>40957</v>
      </c>
      <c r="AD13" s="137" t="s">
        <v>31</v>
      </c>
      <c r="AE13" s="136" t="s">
        <v>85</v>
      </c>
      <c r="AF13" s="136" t="s">
        <v>85</v>
      </c>
      <c r="AG13" s="136">
        <v>41322</v>
      </c>
      <c r="AH13" s="105"/>
    </row>
    <row r="14" spans="1:34" ht="54" customHeight="1" thickBot="1" x14ac:dyDescent="0.35">
      <c r="A14" s="202"/>
      <c r="B14" s="112"/>
      <c r="C14" s="210"/>
      <c r="D14" s="212"/>
      <c r="E14" s="210"/>
      <c r="F14" s="234"/>
      <c r="G14" s="216"/>
      <c r="H14" s="138" t="s">
        <v>41</v>
      </c>
      <c r="I14" s="131" t="s">
        <v>85</v>
      </c>
      <c r="J14" s="132" t="s">
        <v>85</v>
      </c>
      <c r="K14" s="132">
        <v>40857</v>
      </c>
      <c r="L14" s="132">
        <v>40872</v>
      </c>
      <c r="M14" s="131">
        <v>40887</v>
      </c>
      <c r="N14" s="133">
        <v>40902</v>
      </c>
      <c r="O14" s="138" t="s">
        <v>41</v>
      </c>
      <c r="P14" s="131" t="s">
        <v>85</v>
      </c>
      <c r="Q14" s="131" t="s">
        <v>85</v>
      </c>
      <c r="R14" s="131" t="s">
        <v>85</v>
      </c>
      <c r="S14" s="131" t="s">
        <v>85</v>
      </c>
      <c r="T14" s="131" t="s">
        <v>85</v>
      </c>
      <c r="U14" s="131" t="s">
        <v>85</v>
      </c>
      <c r="V14" s="131" t="s">
        <v>85</v>
      </c>
      <c r="W14" s="139" t="s">
        <v>41</v>
      </c>
      <c r="X14" s="131">
        <v>40917</v>
      </c>
      <c r="Y14" s="133">
        <v>40932</v>
      </c>
      <c r="Z14" s="132" t="s">
        <v>85</v>
      </c>
      <c r="AA14" s="97">
        <v>23002.865329512893</v>
      </c>
      <c r="AB14" s="136">
        <v>40947</v>
      </c>
      <c r="AC14" s="136">
        <v>40957</v>
      </c>
      <c r="AD14" s="139" t="s">
        <v>41</v>
      </c>
      <c r="AE14" s="136" t="s">
        <v>85</v>
      </c>
      <c r="AF14" s="136" t="s">
        <v>85</v>
      </c>
      <c r="AG14" s="136"/>
      <c r="AH14" s="32"/>
    </row>
    <row r="15" spans="1:34" x14ac:dyDescent="0.3">
      <c r="A15" s="203" t="s">
        <v>108</v>
      </c>
      <c r="B15" s="111"/>
      <c r="C15" s="209" t="s">
        <v>81</v>
      </c>
      <c r="D15" s="211" t="s">
        <v>109</v>
      </c>
      <c r="E15" s="209" t="s">
        <v>110</v>
      </c>
      <c r="F15" s="213">
        <v>150000</v>
      </c>
      <c r="G15" s="215" t="s">
        <v>86</v>
      </c>
      <c r="H15" s="130" t="s">
        <v>31</v>
      </c>
      <c r="I15" s="151">
        <v>41098</v>
      </c>
      <c r="J15" s="132" t="s">
        <v>85</v>
      </c>
      <c r="K15" s="132">
        <f>L15-21</f>
        <v>41108</v>
      </c>
      <c r="L15" s="132">
        <f>M15-15</f>
        <v>41129</v>
      </c>
      <c r="M15" s="131">
        <f>N15-10</f>
        <v>41144</v>
      </c>
      <c r="N15" s="133">
        <f>P15-5</f>
        <v>41154</v>
      </c>
      <c r="O15" s="134" t="s">
        <v>31</v>
      </c>
      <c r="P15" s="131">
        <f>Q15-28</f>
        <v>41159</v>
      </c>
      <c r="Q15" s="131">
        <f>R15-15</f>
        <v>41187</v>
      </c>
      <c r="R15" s="131">
        <f>T15-10</f>
        <v>41202</v>
      </c>
      <c r="S15" s="131" t="s">
        <v>85</v>
      </c>
      <c r="T15" s="131">
        <f>U15-10</f>
        <v>41212</v>
      </c>
      <c r="U15" s="131">
        <f>X15-10</f>
        <v>41222</v>
      </c>
      <c r="V15" s="131" t="s">
        <v>85</v>
      </c>
      <c r="W15" s="135" t="s">
        <v>31</v>
      </c>
      <c r="X15" s="131">
        <f>Y15-10</f>
        <v>41232</v>
      </c>
      <c r="Y15" s="133">
        <f>AB15-7</f>
        <v>41242</v>
      </c>
      <c r="Z15" s="132" t="s">
        <v>85</v>
      </c>
      <c r="AA15" s="97">
        <v>150000</v>
      </c>
      <c r="AB15" s="136">
        <f>AC15-10</f>
        <v>41249</v>
      </c>
      <c r="AC15" s="136">
        <f>AE15-15</f>
        <v>41259</v>
      </c>
      <c r="AD15" s="137" t="s">
        <v>31</v>
      </c>
      <c r="AE15" s="136">
        <f>AF15-60</f>
        <v>41274</v>
      </c>
      <c r="AF15" s="136">
        <f>AG15-30</f>
        <v>41334</v>
      </c>
      <c r="AG15" s="136">
        <v>41364</v>
      </c>
      <c r="AH15" s="105"/>
    </row>
    <row r="16" spans="1:34" x14ac:dyDescent="0.3">
      <c r="A16" s="201"/>
      <c r="B16" s="111"/>
      <c r="C16" s="235"/>
      <c r="D16" s="236"/>
      <c r="E16" s="235"/>
      <c r="F16" s="237"/>
      <c r="G16" s="233"/>
      <c r="H16" s="152" t="s">
        <v>113</v>
      </c>
      <c r="I16" s="153">
        <v>41105</v>
      </c>
      <c r="J16" s="153" t="s">
        <v>87</v>
      </c>
      <c r="K16" s="153">
        <f>I16+10</f>
        <v>41115</v>
      </c>
      <c r="L16" s="153">
        <f>K16+15</f>
        <v>41130</v>
      </c>
      <c r="M16" s="151">
        <f>L16+15</f>
        <v>41145</v>
      </c>
      <c r="N16" s="154">
        <f>M16+10</f>
        <v>41155</v>
      </c>
      <c r="O16" s="152" t="s">
        <v>113</v>
      </c>
      <c r="P16" s="151">
        <f>N16+15</f>
        <v>41170</v>
      </c>
      <c r="Q16" s="151">
        <f>P16+30</f>
        <v>41200</v>
      </c>
      <c r="R16" s="151">
        <f>Q16+15</f>
        <v>41215</v>
      </c>
      <c r="S16" s="151" t="s">
        <v>87</v>
      </c>
      <c r="T16" s="151">
        <f>R16+15</f>
        <v>41230</v>
      </c>
      <c r="U16" s="151">
        <f>T16+15</f>
        <v>41245</v>
      </c>
      <c r="V16" s="151" t="s">
        <v>87</v>
      </c>
      <c r="W16" s="152" t="s">
        <v>113</v>
      </c>
      <c r="X16" s="151">
        <f>U16+15</f>
        <v>41260</v>
      </c>
      <c r="Y16" s="154">
        <f>X16+10</f>
        <v>41270</v>
      </c>
      <c r="Z16" s="153" t="s">
        <v>87</v>
      </c>
      <c r="AA16" s="155">
        <v>150000</v>
      </c>
      <c r="AB16" s="156">
        <f>Y16+7</f>
        <v>41277</v>
      </c>
      <c r="AC16" s="156">
        <f>AB16+15</f>
        <v>41292</v>
      </c>
      <c r="AD16" s="152" t="s">
        <v>113</v>
      </c>
      <c r="AE16" s="156">
        <f>AC16+15</f>
        <v>41307</v>
      </c>
      <c r="AF16" s="156">
        <f>AE16+60</f>
        <v>41367</v>
      </c>
      <c r="AG16" s="156">
        <f>AF16+30</f>
        <v>41397</v>
      </c>
      <c r="AH16" s="105"/>
    </row>
    <row r="17" spans="1:34" x14ac:dyDescent="0.3">
      <c r="A17" s="202"/>
      <c r="B17" s="112"/>
      <c r="C17" s="210"/>
      <c r="D17" s="212"/>
      <c r="E17" s="210"/>
      <c r="F17" s="234"/>
      <c r="G17" s="216"/>
      <c r="H17" s="138" t="s">
        <v>41</v>
      </c>
      <c r="I17" s="131"/>
      <c r="J17" s="132"/>
      <c r="K17" s="132"/>
      <c r="L17" s="132"/>
      <c r="M17" s="131"/>
      <c r="N17" s="133"/>
      <c r="O17" s="138"/>
      <c r="P17" s="131"/>
      <c r="Q17" s="131"/>
      <c r="R17" s="131"/>
      <c r="S17" s="131"/>
      <c r="T17" s="131"/>
      <c r="U17" s="131"/>
      <c r="V17" s="131"/>
      <c r="W17" s="139"/>
      <c r="X17" s="131"/>
      <c r="Y17" s="133"/>
      <c r="Z17" s="132"/>
      <c r="AA17" s="101"/>
      <c r="AB17" s="136"/>
      <c r="AC17" s="136"/>
      <c r="AD17" s="139"/>
      <c r="AE17" s="136"/>
      <c r="AF17" s="136"/>
      <c r="AG17" s="136"/>
      <c r="AH17" s="32"/>
    </row>
    <row r="18" spans="1:34" ht="15" x14ac:dyDescent="0.25">
      <c r="A18" s="113" t="s">
        <v>111</v>
      </c>
      <c r="F18" s="114">
        <f>F15+F13+F10+F7</f>
        <v>208343.83954154729</v>
      </c>
    </row>
    <row r="19" spans="1:34" ht="15" x14ac:dyDescent="0.25">
      <c r="I19" s="150"/>
      <c r="K19" s="150"/>
    </row>
    <row r="20" spans="1:34" ht="15" x14ac:dyDescent="0.25">
      <c r="K20" s="150"/>
      <c r="T20" s="157"/>
      <c r="U20" s="157"/>
      <c r="V20" s="157"/>
      <c r="W20" s="157"/>
      <c r="X20" s="157"/>
      <c r="Y20" s="157"/>
      <c r="Z20" s="157"/>
    </row>
    <row r="21" spans="1:34" ht="15" x14ac:dyDescent="0.25">
      <c r="K21" s="150"/>
    </row>
  </sheetData>
  <mergeCells count="36">
    <mergeCell ref="A15:A17"/>
    <mergeCell ref="C15:C17"/>
    <mergeCell ref="D15:D17"/>
    <mergeCell ref="E15:E17"/>
    <mergeCell ref="F15:F17"/>
    <mergeCell ref="G15:G17"/>
    <mergeCell ref="G10:G11"/>
    <mergeCell ref="C13:C14"/>
    <mergeCell ref="D13:D14"/>
    <mergeCell ref="E13:E14"/>
    <mergeCell ref="F13:F14"/>
    <mergeCell ref="G13:G14"/>
    <mergeCell ref="P4:Q4"/>
    <mergeCell ref="AE4:AH4"/>
    <mergeCell ref="K3:L4"/>
    <mergeCell ref="I4:J4"/>
    <mergeCell ref="R4:V4"/>
    <mergeCell ref="X4:Z4"/>
    <mergeCell ref="AA4:AC4"/>
    <mergeCell ref="A3:J3"/>
    <mergeCell ref="A7:A8"/>
    <mergeCell ref="A10:A11"/>
    <mergeCell ref="A13:A14"/>
    <mergeCell ref="A1:N1"/>
    <mergeCell ref="A2:J2"/>
    <mergeCell ref="A4:C4"/>
    <mergeCell ref="M4:N4"/>
    <mergeCell ref="C7:C8"/>
    <mergeCell ref="D7:D8"/>
    <mergeCell ref="E7:E8"/>
    <mergeCell ref="F7:F8"/>
    <mergeCell ref="G7:G8"/>
    <mergeCell ref="C10:C11"/>
    <mergeCell ref="D10:D11"/>
    <mergeCell ref="E10:E11"/>
    <mergeCell ref="F10:F1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Goods</vt:lpstr>
      <vt:lpstr>Works</vt:lpstr>
      <vt:lpstr>Consultancy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dfymfm</dc:creator>
  <cp:lastModifiedBy>Messeret Marcos</cp:lastModifiedBy>
  <cp:lastPrinted>2012-04-11T09:00:58Z</cp:lastPrinted>
  <dcterms:created xsi:type="dcterms:W3CDTF">2012-04-11T07:52:57Z</dcterms:created>
  <dcterms:modified xsi:type="dcterms:W3CDTF">2013-02-13T06:47:01Z</dcterms:modified>
</cp:coreProperties>
</file>