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315" windowHeight="7185" tabRatio="866"/>
  </bookViews>
  <sheets>
    <sheet name="General" sheetId="1" r:id="rId1"/>
    <sheet name="ICB and NCB" sheetId="2" r:id="rId2"/>
    <sheet name="Shopping" sheetId="6" r:id="rId3"/>
    <sheet name="Consultant services- Firms" sheetId="3" r:id="rId4"/>
    <sheet name="Consultant services- Individual" sheetId="7" r:id="rId5"/>
    <sheet name="Consultant services- PST Staff" sheetId="8" r:id="rId6"/>
    <sheet name="Capacity building" sheetId="4" r:id="rId7"/>
    <sheet name="Procurement Information" sheetId="5" r:id="rId8"/>
    <sheet name="Budgeting" sheetId="9" r:id="rId9"/>
  </sheets>
  <externalReferences>
    <externalReference r:id="rId10"/>
  </externalReferences>
  <definedNames>
    <definedName name="country">[1]General!$C$6</definedName>
    <definedName name="fi">[1]Settings!$A$4:$A$5</definedName>
    <definedName name="gwncs">[1]Settings!$A$10:$A$12</definedName>
    <definedName name="lncr">[1]General!$C$8</definedName>
    <definedName name="_xlnm.Print_Area" localSheetId="6">'Capacity building'!$A$1:$I$18</definedName>
    <definedName name="_xlnm.Print_Area" localSheetId="3">'Consultant services- Firms'!$A$1:$AB$86</definedName>
    <definedName name="_xlnm.Print_Area" localSheetId="4">'Consultant services- Individual'!$A$1:$W$66</definedName>
    <definedName name="_xlnm.Print_Area" localSheetId="5">'Consultant services- PST Staff'!$A$1:$U$59</definedName>
    <definedName name="_xlnm.Print_Area" localSheetId="0">General!$A$1:$F$90</definedName>
    <definedName name="_xlnm.Print_Area" localSheetId="1">'ICB and NCB'!$A$1:$W$71</definedName>
    <definedName name="_xlnm.Print_Titles" localSheetId="3">'Consultant services- Firms'!$A:$D,'Consultant services- Firms'!$5:$5</definedName>
    <definedName name="_xlnm.Print_Titles" localSheetId="4">'Consultant services- Individual'!$A:$E,'Consultant services- Individual'!$5:$5</definedName>
    <definedName name="_xlnm.Print_Titles" localSheetId="5">'Consultant services- PST Staff'!$A:$E,'Consultant services- PST Staff'!$5:$5</definedName>
    <definedName name="_xlnm.Print_Titles" localSheetId="1">'ICB and NCB'!$A:$D,'ICB and NCB'!$5:$5</definedName>
    <definedName name="_xlnm.Print_Titles" localSheetId="2">Shopping!$A:$D,Shopping!$5:$5</definedName>
    <definedName name="priorpost">[1]Settings!$A$1:$A$2</definedName>
    <definedName name="projectName">[1]General!$C$5</definedName>
    <definedName name="projID">[1]General!$C$7</definedName>
    <definedName name="yn">[1]Settings!$A$7:$A$8</definedName>
  </definedNames>
  <calcPr calcId="145621"/>
</workbook>
</file>

<file path=xl/calcChain.xml><?xml version="1.0" encoding="utf-8"?>
<calcChain xmlns="http://schemas.openxmlformats.org/spreadsheetml/2006/main">
  <c r="N50" i="8" l="1"/>
  <c r="O50" i="8" s="1"/>
  <c r="T23" i="8"/>
  <c r="T68" i="7"/>
  <c r="N25" i="2"/>
  <c r="O25" i="2" s="1"/>
  <c r="M63" i="3"/>
  <c r="G87" i="3"/>
  <c r="M87" i="3"/>
  <c r="H87" i="3"/>
  <c r="I87" i="3" s="1"/>
  <c r="J87" i="3" s="1"/>
  <c r="N87" i="3" s="1"/>
  <c r="O87" i="3" s="1"/>
  <c r="R87" i="3" s="1"/>
  <c r="M86" i="3"/>
  <c r="H86" i="3"/>
  <c r="I86" i="3" s="1"/>
  <c r="J86" i="3" s="1"/>
  <c r="N86" i="3" s="1"/>
  <c r="O86" i="3" s="1"/>
  <c r="R86" i="3" s="1"/>
  <c r="I68" i="7"/>
  <c r="J68" i="7" s="1"/>
  <c r="K68" i="7" s="1"/>
  <c r="L68" i="7" s="1"/>
  <c r="M68" i="7" s="1"/>
  <c r="N68" i="7" s="1"/>
  <c r="O68" i="7" s="1"/>
  <c r="I67" i="7"/>
  <c r="J67" i="7" s="1"/>
  <c r="K67" i="7" s="1"/>
  <c r="L67" i="7" s="1"/>
  <c r="M67" i="7" s="1"/>
  <c r="N67" i="7" s="1"/>
  <c r="O67" i="7" s="1"/>
  <c r="I73" i="6" s="1"/>
  <c r="N65" i="7"/>
  <c r="O65" i="7" s="1"/>
  <c r="I64" i="7"/>
  <c r="I65" i="7" s="1"/>
  <c r="I66" i="7" s="1"/>
  <c r="H64" i="7"/>
  <c r="H65" i="7" s="1"/>
  <c r="H66" i="7" s="1"/>
  <c r="O64" i="7"/>
  <c r="M83" i="3"/>
  <c r="H83" i="3"/>
  <c r="I83" i="3" s="1"/>
  <c r="J83" i="3" s="1"/>
  <c r="N83" i="3" s="1"/>
  <c r="O83" i="3" s="1"/>
  <c r="R83" i="3" s="1"/>
  <c r="M80" i="3"/>
  <c r="H80" i="3"/>
  <c r="I80" i="3" s="1"/>
  <c r="J80" i="3" s="1"/>
  <c r="N80" i="3" s="1"/>
  <c r="O80" i="3" s="1"/>
  <c r="R80" i="3" s="1"/>
  <c r="M77" i="3"/>
  <c r="H77" i="3"/>
  <c r="I77" i="3" s="1"/>
  <c r="J77" i="3" s="1"/>
  <c r="N77" i="3" s="1"/>
  <c r="O77" i="3" s="1"/>
  <c r="R77" i="3" s="1"/>
  <c r="M74" i="3"/>
  <c r="H74" i="3"/>
  <c r="I74" i="3" s="1"/>
  <c r="J74" i="3" s="1"/>
  <c r="N74" i="3" s="1"/>
  <c r="O74" i="3" s="1"/>
  <c r="R74" i="3" s="1"/>
  <c r="M71" i="3"/>
  <c r="H71" i="3"/>
  <c r="I71" i="3" s="1"/>
  <c r="J71" i="3" s="1"/>
  <c r="N71" i="3" s="1"/>
  <c r="O71" i="3" s="1"/>
  <c r="R71" i="3" s="1"/>
  <c r="M84" i="3"/>
  <c r="H84" i="3"/>
  <c r="I84" i="3" s="1"/>
  <c r="J84" i="3" s="1"/>
  <c r="N84" i="3" s="1"/>
  <c r="O84" i="3" s="1"/>
  <c r="R84" i="3" s="1"/>
  <c r="M81" i="3"/>
  <c r="H81" i="3"/>
  <c r="I81" i="3" s="1"/>
  <c r="J81" i="3" s="1"/>
  <c r="N81" i="3" s="1"/>
  <c r="O81" i="3" s="1"/>
  <c r="R81" i="3" s="1"/>
  <c r="M78" i="3"/>
  <c r="H78" i="3"/>
  <c r="I78" i="3" s="1"/>
  <c r="J78" i="3" s="1"/>
  <c r="N78" i="3" s="1"/>
  <c r="O78" i="3" s="1"/>
  <c r="R78" i="3" s="1"/>
  <c r="M75" i="3"/>
  <c r="I75" i="3"/>
  <c r="J75" i="3" s="1"/>
  <c r="N75" i="3" s="1"/>
  <c r="O75" i="3" s="1"/>
  <c r="R75" i="3" s="1"/>
  <c r="H75" i="3"/>
  <c r="M72" i="3"/>
  <c r="H72" i="3"/>
  <c r="I72" i="3" s="1"/>
  <c r="J72" i="3" s="1"/>
  <c r="N72" i="3" s="1"/>
  <c r="O72" i="3" s="1"/>
  <c r="R72" i="3" s="1"/>
  <c r="M64" i="3"/>
  <c r="H64" i="3"/>
  <c r="I64" i="3" s="1"/>
  <c r="J64" i="3" s="1"/>
  <c r="N64" i="3" s="1"/>
  <c r="O64" i="3" s="1"/>
  <c r="R64" i="3" s="1"/>
  <c r="M54" i="6"/>
  <c r="K55" i="6"/>
  <c r="J71" i="6"/>
  <c r="K71" i="6" s="1"/>
  <c r="L71" i="6" s="1"/>
  <c r="M71" i="6" s="1"/>
  <c r="J70" i="6"/>
  <c r="K70" i="6" s="1"/>
  <c r="L70" i="6" s="1"/>
  <c r="M70" i="6" s="1"/>
  <c r="J68" i="6"/>
  <c r="K68" i="6" s="1"/>
  <c r="L68" i="6" s="1"/>
  <c r="M68" i="6" s="1"/>
  <c r="J67" i="6"/>
  <c r="K67" i="6" s="1"/>
  <c r="L67" i="6" s="1"/>
  <c r="M67" i="6" s="1"/>
  <c r="J65" i="6"/>
  <c r="K65" i="6" s="1"/>
  <c r="L65" i="6" s="1"/>
  <c r="M65" i="6" s="1"/>
  <c r="J64" i="6"/>
  <c r="K64" i="6" s="1"/>
  <c r="L64" i="6" s="1"/>
  <c r="M64" i="6" s="1"/>
  <c r="B27" i="9"/>
  <c r="J73" i="6" l="1"/>
  <c r="K73" i="6" s="1"/>
  <c r="L73" i="6" s="1"/>
  <c r="M73" i="6" s="1"/>
  <c r="I74" i="6"/>
  <c r="J74" i="6" s="1"/>
  <c r="K74" i="6" s="1"/>
  <c r="L74" i="6" s="1"/>
  <c r="M74" i="6" s="1"/>
  <c r="D18" i="9"/>
  <c r="M45" i="3"/>
  <c r="H45" i="3"/>
  <c r="I45" i="3" s="1"/>
  <c r="J45" i="3" s="1"/>
  <c r="N45" i="3" s="1"/>
  <c r="O45" i="3" s="1"/>
  <c r="R45" i="3" s="1"/>
  <c r="O57" i="3"/>
  <c r="Q57" i="3" s="1"/>
  <c r="B40" i="9" l="1"/>
  <c r="B43" i="9"/>
  <c r="B41" i="9"/>
  <c r="B19" i="9" l="1"/>
  <c r="B21" i="9"/>
  <c r="D21" i="9" s="1"/>
  <c r="B31" i="9" s="1"/>
  <c r="B20" i="9"/>
  <c r="D20" i="9" s="1"/>
  <c r="B30" i="9" s="1"/>
  <c r="B18" i="9" l="1"/>
  <c r="B23" i="9" s="1"/>
  <c r="N49" i="8"/>
  <c r="O49" i="8" s="1"/>
  <c r="N42" i="8"/>
  <c r="O42" i="8" s="1"/>
  <c r="I62" i="7"/>
  <c r="J62" i="7" s="1"/>
  <c r="K62" i="7" s="1"/>
  <c r="L62" i="7" s="1"/>
  <c r="M62" i="7" s="1"/>
  <c r="N62" i="7" s="1"/>
  <c r="O62" i="7" s="1"/>
  <c r="O58" i="7"/>
  <c r="O42" i="7"/>
  <c r="J69" i="3"/>
  <c r="K69" i="3" s="1"/>
  <c r="L69" i="3" s="1"/>
  <c r="M69" i="3" s="1"/>
  <c r="N69" i="3" s="1"/>
  <c r="O69" i="3" s="1"/>
  <c r="P69" i="3" s="1"/>
  <c r="Q69" i="3" s="1"/>
  <c r="R69" i="3" s="1"/>
  <c r="H68" i="3"/>
  <c r="I68" i="3" s="1"/>
  <c r="J68" i="3" s="1"/>
  <c r="K68" i="3" s="1"/>
  <c r="Q61" i="3"/>
  <c r="Q60" i="3"/>
  <c r="H60" i="3"/>
  <c r="H61" i="3" s="1"/>
  <c r="G60" i="3"/>
  <c r="G61" i="3" s="1"/>
  <c r="M62" i="6"/>
  <c r="J58" i="6"/>
  <c r="K58" i="6" s="1"/>
  <c r="L58" i="6" s="1"/>
  <c r="M58" i="6" s="1"/>
  <c r="J55" i="2"/>
  <c r="K55" i="2" s="1"/>
  <c r="L55" i="2" s="1"/>
  <c r="M55" i="2" s="1"/>
  <c r="N55" i="2" s="1"/>
  <c r="O55" i="2" s="1"/>
  <c r="J45" i="2"/>
  <c r="K45" i="2" s="1"/>
  <c r="L45" i="2" s="1"/>
  <c r="M45" i="2" s="1"/>
  <c r="N45" i="2" s="1"/>
  <c r="O45" i="2" s="1"/>
  <c r="K15" i="2"/>
  <c r="L15" i="2" s="1"/>
  <c r="M15" i="2" s="1"/>
  <c r="O15" i="2" s="1"/>
  <c r="L68" i="3" l="1"/>
  <c r="M68" i="3" s="1"/>
  <c r="N68" i="3" s="1"/>
  <c r="O68" i="3" s="1"/>
  <c r="P68" i="3" s="1"/>
  <c r="Q68" i="3" s="1"/>
  <c r="R68" i="3" s="1"/>
  <c r="W69" i="3"/>
  <c r="H34" i="3"/>
  <c r="I34" i="3" s="1"/>
  <c r="J34" i="3" s="1"/>
  <c r="N34" i="3" s="1"/>
  <c r="O34" i="3" s="1"/>
  <c r="R34" i="3" s="1"/>
  <c r="K68" i="2"/>
  <c r="L68" i="2" s="1"/>
  <c r="M68" i="2" s="1"/>
  <c r="O68" i="2" s="1"/>
  <c r="K35" i="2"/>
  <c r="L35" i="2" s="1"/>
  <c r="M35" i="2" s="1"/>
  <c r="O35" i="2" s="1"/>
  <c r="K14" i="2"/>
  <c r="L14" i="2" s="1"/>
  <c r="M14" i="2" s="1"/>
  <c r="O14" i="2" s="1"/>
  <c r="I13" i="2"/>
  <c r="O46" i="8"/>
  <c r="R57" i="3"/>
  <c r="K56" i="3"/>
  <c r="O41" i="7"/>
  <c r="H61" i="7"/>
  <c r="H59" i="7"/>
  <c r="L56" i="3" l="1"/>
  <c r="M56" i="3" s="1"/>
  <c r="M34" i="3"/>
  <c r="J61" i="7"/>
  <c r="K61" i="7" s="1"/>
  <c r="L61" i="7" s="1"/>
  <c r="M61" i="7" s="1"/>
  <c r="N61" i="7" s="1"/>
  <c r="O61" i="7" s="1"/>
  <c r="I60" i="7"/>
  <c r="J60" i="7" s="1"/>
  <c r="K60" i="7" s="1"/>
  <c r="L60" i="7" s="1"/>
  <c r="M60" i="7" s="1"/>
  <c r="N60" i="7" s="1"/>
  <c r="O60" i="7" s="1"/>
  <c r="B28" i="9"/>
  <c r="K57" i="7"/>
  <c r="O57" i="7" s="1"/>
  <c r="K56" i="7"/>
  <c r="O56" i="7" s="1"/>
  <c r="I38" i="8"/>
  <c r="H38" i="8"/>
  <c r="I52" i="8"/>
  <c r="H52" i="8"/>
  <c r="K54" i="6"/>
  <c r="K53" i="6"/>
  <c r="L36" i="6"/>
  <c r="L35" i="6"/>
  <c r="L33" i="6"/>
  <c r="L32" i="6"/>
  <c r="L30" i="6"/>
  <c r="L29" i="6"/>
  <c r="F10" i="9"/>
  <c r="F11" i="9"/>
  <c r="C12" i="9"/>
  <c r="F9" i="9"/>
  <c r="H9" i="4"/>
  <c r="H16" i="4" s="1"/>
  <c r="B9" i="9" s="1"/>
  <c r="B2" i="9"/>
  <c r="B5" i="9"/>
  <c r="H63" i="3"/>
  <c r="I63" i="3" s="1"/>
  <c r="J63" i="3" s="1"/>
  <c r="N63" i="3" s="1"/>
  <c r="O63" i="3" s="1"/>
  <c r="R63" i="3" s="1"/>
  <c r="I54" i="7"/>
  <c r="N54" i="7" s="1"/>
  <c r="O54" i="7" s="1"/>
  <c r="I53" i="7"/>
  <c r="N53" i="7" s="1"/>
  <c r="O53" i="7" s="1"/>
  <c r="T53" i="7" s="1"/>
  <c r="I51" i="7"/>
  <c r="N51" i="7" s="1"/>
  <c r="O51" i="7" s="1"/>
  <c r="I50" i="7"/>
  <c r="N50" i="7" s="1"/>
  <c r="O50" i="7" s="1"/>
  <c r="T50" i="7" s="1"/>
  <c r="I48" i="7"/>
  <c r="N48" i="7" s="1"/>
  <c r="O48" i="7" s="1"/>
  <c r="I47" i="7"/>
  <c r="N47" i="7" s="1"/>
  <c r="O47" i="7" s="1"/>
  <c r="T47" i="7" s="1"/>
  <c r="I45" i="7"/>
  <c r="N45" i="7" s="1"/>
  <c r="O45" i="7" s="1"/>
  <c r="I44" i="7"/>
  <c r="N44" i="7" s="1"/>
  <c r="O44" i="7" s="1"/>
  <c r="T44" i="7" s="1"/>
  <c r="I41" i="7"/>
  <c r="T41" i="7" s="1"/>
  <c r="I40" i="7"/>
  <c r="N40" i="7" s="1"/>
  <c r="O40" i="7" s="1"/>
  <c r="T40" i="7" s="1"/>
  <c r="J61" i="6"/>
  <c r="K61" i="6" s="1"/>
  <c r="K63" i="6" s="1"/>
  <c r="J60" i="6"/>
  <c r="K60" i="6" s="1"/>
  <c r="L60" i="6" s="1"/>
  <c r="K66" i="2"/>
  <c r="L66" i="2" s="1"/>
  <c r="M66" i="2" s="1"/>
  <c r="J57" i="6"/>
  <c r="K57" i="6" s="1"/>
  <c r="L57" i="6" s="1"/>
  <c r="J56" i="6"/>
  <c r="K56" i="6" s="1"/>
  <c r="L56" i="6" s="1"/>
  <c r="K67" i="2"/>
  <c r="K34" i="2"/>
  <c r="L34" i="2" s="1"/>
  <c r="M34" i="2" s="1"/>
  <c r="J48" i="8"/>
  <c r="L61" i="6" l="1"/>
  <c r="W64" i="3"/>
  <c r="N56" i="3"/>
  <c r="O56" i="3" s="1"/>
  <c r="M61" i="6"/>
  <c r="R61" i="6" s="1"/>
  <c r="M57" i="6"/>
  <c r="R57" i="6" s="1"/>
  <c r="M56" i="6"/>
  <c r="R56" i="6" s="1"/>
  <c r="O34" i="2"/>
  <c r="B3" i="9"/>
  <c r="B4" i="9" s="1"/>
  <c r="M60" i="6"/>
  <c r="R60" i="6" s="1"/>
  <c r="O66" i="2"/>
  <c r="T66" i="2" s="1"/>
  <c r="K48" i="8"/>
  <c r="L48" i="8" s="1"/>
  <c r="N48" i="8" s="1"/>
  <c r="O48" i="8" s="1"/>
  <c r="K47" i="8"/>
  <c r="L47" i="8" s="1"/>
  <c r="M47" i="8" s="1"/>
  <c r="N47" i="8" s="1"/>
  <c r="O47" i="8" s="1"/>
  <c r="K45" i="8"/>
  <c r="L45" i="8" s="1"/>
  <c r="M45" i="8" s="1"/>
  <c r="N45" i="8" s="1"/>
  <c r="O45" i="8" s="1"/>
  <c r="K44" i="8"/>
  <c r="L44" i="8" s="1"/>
  <c r="M44" i="8" s="1"/>
  <c r="N44" i="8" s="1"/>
  <c r="O44" i="8" s="1"/>
  <c r="I41" i="8"/>
  <c r="J41" i="8" s="1"/>
  <c r="K41" i="8" s="1"/>
  <c r="L41" i="8" s="1"/>
  <c r="M41" i="8" s="1"/>
  <c r="N41" i="8" s="1"/>
  <c r="O41" i="8" s="1"/>
  <c r="I40" i="8"/>
  <c r="J40" i="8" s="1"/>
  <c r="K40" i="8" s="1"/>
  <c r="L40" i="8" s="1"/>
  <c r="M40" i="8" s="1"/>
  <c r="N40" i="8" s="1"/>
  <c r="O40" i="8" s="1"/>
  <c r="L67" i="2"/>
  <c r="M67" i="2" s="1"/>
  <c r="T26" i="7"/>
  <c r="I13" i="6"/>
  <c r="J13" i="6" s="1"/>
  <c r="K13" i="6" s="1"/>
  <c r="H13" i="7"/>
  <c r="I13" i="7" s="1"/>
  <c r="J13" i="7" s="1"/>
  <c r="K13" i="7" s="1"/>
  <c r="L13" i="7" s="1"/>
  <c r="M13" i="7" s="1"/>
  <c r="N13" i="7" s="1"/>
  <c r="O13" i="7" s="1"/>
  <c r="G23" i="3" s="1"/>
  <c r="H23" i="3" s="1"/>
  <c r="I23" i="3" s="1"/>
  <c r="J23" i="3" s="1"/>
  <c r="J44" i="2"/>
  <c r="K44" i="2" s="1"/>
  <c r="L44" i="2" s="1"/>
  <c r="M44" i="2" s="1"/>
  <c r="J24" i="2"/>
  <c r="K24" i="2" s="1"/>
  <c r="L24" i="2" s="1"/>
  <c r="K13" i="3"/>
  <c r="H44" i="3"/>
  <c r="I44" i="3" s="1"/>
  <c r="J44" i="3" s="1"/>
  <c r="T33" i="7"/>
  <c r="Q56" i="3" l="1"/>
  <c r="R56" i="3" s="1"/>
  <c r="W68" i="3"/>
  <c r="L13" i="6"/>
  <c r="M13" i="6" s="1"/>
  <c r="R13" i="6" s="1"/>
  <c r="F4" i="9"/>
  <c r="N44" i="2"/>
  <c r="O44" i="2" s="1"/>
  <c r="T44" i="2" s="1"/>
  <c r="O67" i="2"/>
  <c r="T67" i="2" s="1"/>
  <c r="K13" i="2"/>
  <c r="L13" i="2" s="1"/>
  <c r="M13" i="2" s="1"/>
  <c r="I64" i="2"/>
  <c r="J64" i="2" s="1"/>
  <c r="K64" i="2" s="1"/>
  <c r="L64" i="2" s="1"/>
  <c r="M64" i="2" s="1"/>
  <c r="I54" i="2"/>
  <c r="J54" i="2" s="1"/>
  <c r="K54" i="2" s="1"/>
  <c r="L54" i="2" s="1"/>
  <c r="M54" i="2" s="1"/>
  <c r="K44" i="3"/>
  <c r="L44" i="3"/>
  <c r="M44" i="3" s="1"/>
  <c r="N44" i="3" s="1"/>
  <c r="O44" i="3" s="1"/>
  <c r="P44" i="3" s="1"/>
  <c r="Q44" i="3" s="1"/>
  <c r="R44" i="3" s="1"/>
  <c r="K23" i="3"/>
  <c r="L23" i="3"/>
  <c r="M23" i="3" s="1"/>
  <c r="N23" i="3" s="1"/>
  <c r="O23" i="3" s="1"/>
  <c r="P23" i="3" s="1"/>
  <c r="Q23" i="3" s="1"/>
  <c r="R23" i="3" s="1"/>
  <c r="H33" i="3" s="1"/>
  <c r="I33" i="3" s="1"/>
  <c r="J33" i="3" s="1"/>
  <c r="K33" i="3" s="1"/>
  <c r="I54" i="6"/>
  <c r="N64" i="2" l="1"/>
  <c r="O64" i="2" s="1"/>
  <c r="T64" i="2" s="1"/>
  <c r="N54" i="2"/>
  <c r="O54" i="2" s="1"/>
  <c r="T54" i="2" s="1"/>
  <c r="O13" i="2"/>
  <c r="T13" i="2" s="1"/>
  <c r="N24" i="2"/>
  <c r="O24" i="2" s="1"/>
  <c r="T24" i="2" s="1"/>
  <c r="L33" i="3"/>
  <c r="M33" i="3" s="1"/>
  <c r="N33" i="3" s="1"/>
  <c r="O33" i="3" s="1"/>
  <c r="P33" i="3" s="1"/>
  <c r="Q33" i="3" s="1"/>
  <c r="R33" i="3" s="1"/>
  <c r="T34" i="2" s="1"/>
  <c r="W63" i="3" l="1"/>
  <c r="I51" i="6"/>
  <c r="I48" i="6"/>
  <c r="I45" i="6"/>
  <c r="I42" i="6" l="1"/>
  <c r="I43" i="6" s="1"/>
  <c r="I12" i="2" l="1"/>
  <c r="H26" i="7"/>
  <c r="I26" i="7" s="1"/>
  <c r="J26" i="7" s="1"/>
  <c r="K26" i="7" s="1"/>
  <c r="L26" i="7" s="1"/>
  <c r="M26" i="7" s="1"/>
  <c r="N26" i="7" s="1"/>
  <c r="O26" i="7" s="1"/>
  <c r="I43" i="2" s="1"/>
  <c r="J37" i="6"/>
  <c r="I37" i="6"/>
  <c r="J34" i="6"/>
  <c r="I34" i="6"/>
  <c r="M36" i="6"/>
  <c r="M35" i="6"/>
  <c r="M33" i="6"/>
  <c r="M32" i="6"/>
  <c r="I39" i="6"/>
  <c r="I40" i="6" s="1"/>
  <c r="L36" i="8"/>
  <c r="I29" i="8"/>
  <c r="G43" i="3" l="1"/>
  <c r="J31" i="6"/>
  <c r="I31" i="6"/>
  <c r="M30" i="6"/>
  <c r="M29" i="6"/>
  <c r="R29" i="6" s="1"/>
  <c r="R27" i="6"/>
  <c r="R13" i="3"/>
  <c r="H25" i="7" s="1"/>
  <c r="I25" i="7" s="1"/>
  <c r="J25" i="7" s="1"/>
  <c r="K25" i="7" s="1"/>
  <c r="L25" i="7" s="1"/>
  <c r="M25" i="7" s="1"/>
  <c r="N25" i="7" s="1"/>
  <c r="O25" i="7" s="1"/>
  <c r="T25" i="7" s="1"/>
  <c r="M14" i="3"/>
  <c r="M25" i="6"/>
  <c r="R25" i="6" s="1"/>
  <c r="I33" i="7"/>
  <c r="H33" i="7"/>
  <c r="J51" i="3"/>
  <c r="M12" i="3"/>
  <c r="N12" i="3" s="1"/>
  <c r="O12" i="3" s="1"/>
  <c r="P12" i="3" s="1"/>
  <c r="Q12" i="3" s="1"/>
  <c r="R12" i="3" s="1"/>
  <c r="I11" i="2" s="1"/>
  <c r="J11" i="2" s="1"/>
  <c r="K11" i="2" s="1"/>
  <c r="L11" i="2" s="1"/>
  <c r="M11" i="2" s="1"/>
  <c r="J8" i="5"/>
  <c r="D5" i="5"/>
  <c r="K5" i="5" s="1"/>
  <c r="G5" i="5"/>
  <c r="B7" i="9" l="1"/>
  <c r="N11" i="2"/>
  <c r="O11" i="2" s="1"/>
  <c r="T11" i="2" s="1"/>
  <c r="H12" i="7"/>
  <c r="I12" i="7" s="1"/>
  <c r="J12" i="7" s="1"/>
  <c r="J12" i="2"/>
  <c r="K12" i="2" s="1"/>
  <c r="L12" i="2" s="1"/>
  <c r="M12" i="2" s="1"/>
  <c r="I23" i="2"/>
  <c r="I12" i="6" s="1"/>
  <c r="H43" i="3"/>
  <c r="I43" i="3" s="1"/>
  <c r="J43" i="3" s="1"/>
  <c r="L43" i="3" s="1"/>
  <c r="M43" i="3" s="1"/>
  <c r="N43" i="3" s="1"/>
  <c r="O43" i="3" s="1"/>
  <c r="P43" i="3" s="1"/>
  <c r="Q43" i="3" s="1"/>
  <c r="R43" i="3" s="1"/>
  <c r="H24" i="7"/>
  <c r="I24" i="7" s="1"/>
  <c r="J24" i="7" s="1"/>
  <c r="K24" i="7" s="1"/>
  <c r="L24" i="7" s="1"/>
  <c r="M24" i="7" s="1"/>
  <c r="N24" i="7" s="1"/>
  <c r="O24" i="7" s="1"/>
  <c r="H11" i="7"/>
  <c r="I11" i="7" s="1"/>
  <c r="J11" i="7" s="1"/>
  <c r="K11" i="7" s="1"/>
  <c r="L11" i="7" s="1"/>
  <c r="M11" i="7" s="1"/>
  <c r="N11" i="7" s="1"/>
  <c r="O11" i="7" s="1"/>
  <c r="T11" i="7" s="1"/>
  <c r="I22" i="2"/>
  <c r="N12" i="2" l="1"/>
  <c r="O12" i="2" s="1"/>
  <c r="T12" i="2" s="1"/>
  <c r="K12" i="7"/>
  <c r="L12" i="7" s="1"/>
  <c r="M12" i="7" s="1"/>
  <c r="N12" i="7" s="1"/>
  <c r="O12" i="7" s="1"/>
  <c r="J43" i="2"/>
  <c r="K43" i="2" s="1"/>
  <c r="L43" i="2" s="1"/>
  <c r="M43" i="2" s="1"/>
  <c r="I53" i="2"/>
  <c r="J53" i="2" s="1"/>
  <c r="K53" i="2" s="1"/>
  <c r="L53" i="2" s="1"/>
  <c r="M53" i="2" s="1"/>
  <c r="I63" i="2"/>
  <c r="J63" i="2" s="1"/>
  <c r="K63" i="2" s="1"/>
  <c r="L63" i="2" s="1"/>
  <c r="M63" i="2" s="1"/>
  <c r="J23" i="2"/>
  <c r="K23" i="2" s="1"/>
  <c r="L23" i="2" s="1"/>
  <c r="M23" i="2" s="1"/>
  <c r="J12" i="6"/>
  <c r="K12" i="6" s="1"/>
  <c r="K43" i="3"/>
  <c r="I42" i="2"/>
  <c r="J42" i="2" s="1"/>
  <c r="K42" i="2" s="1"/>
  <c r="L42" i="2" s="1"/>
  <c r="M42" i="2" s="1"/>
  <c r="G42" i="3"/>
  <c r="H42" i="3" s="1"/>
  <c r="I42" i="3" s="1"/>
  <c r="J42" i="3" s="1"/>
  <c r="G21" i="3"/>
  <c r="H21" i="3" s="1"/>
  <c r="I21" i="3" s="1"/>
  <c r="J21" i="3" s="1"/>
  <c r="L21" i="3" s="1"/>
  <c r="M21" i="3" s="1"/>
  <c r="N21" i="3" s="1"/>
  <c r="O21" i="3" s="1"/>
  <c r="P21" i="3" s="1"/>
  <c r="Q21" i="3" s="1"/>
  <c r="R21" i="3" s="1"/>
  <c r="T24" i="7"/>
  <c r="J22" i="2"/>
  <c r="K22" i="2" s="1"/>
  <c r="L22" i="2" s="1"/>
  <c r="M22" i="2" s="1"/>
  <c r="I11" i="6"/>
  <c r="J11" i="6" s="1"/>
  <c r="K11" i="6" s="1"/>
  <c r="L12" i="6" l="1"/>
  <c r="M12" i="6" s="1"/>
  <c r="R12" i="6" s="1"/>
  <c r="L11" i="6"/>
  <c r="M11" i="6" s="1"/>
  <c r="R11" i="6" s="1"/>
  <c r="N53" i="2"/>
  <c r="O53" i="2" s="1"/>
  <c r="T53" i="2" s="1"/>
  <c r="N22" i="2"/>
  <c r="O22" i="2" s="1"/>
  <c r="T22" i="2" s="1"/>
  <c r="N42" i="2"/>
  <c r="O42" i="2" s="1"/>
  <c r="T42" i="2" s="1"/>
  <c r="N63" i="2"/>
  <c r="O63" i="2" s="1"/>
  <c r="T63" i="2" s="1"/>
  <c r="N23" i="2"/>
  <c r="O23" i="2" s="1"/>
  <c r="T23" i="2" s="1"/>
  <c r="N43" i="2"/>
  <c r="O43" i="2" s="1"/>
  <c r="T43" i="2" s="1"/>
  <c r="T12" i="7"/>
  <c r="G22" i="3"/>
  <c r="H22" i="3" s="1"/>
  <c r="I22" i="3" s="1"/>
  <c r="J22" i="3" s="1"/>
  <c r="I62" i="2"/>
  <c r="J62" i="2" s="1"/>
  <c r="K62" i="2" s="1"/>
  <c r="L62" i="2" s="1"/>
  <c r="M62" i="2" s="1"/>
  <c r="I52" i="2"/>
  <c r="J52" i="2" s="1"/>
  <c r="K52" i="2" s="1"/>
  <c r="L52" i="2" s="1"/>
  <c r="M52" i="2" s="1"/>
  <c r="K42" i="3"/>
  <c r="L42" i="3"/>
  <c r="M42" i="3" s="1"/>
  <c r="N42" i="3" s="1"/>
  <c r="O42" i="3" s="1"/>
  <c r="P42" i="3" s="1"/>
  <c r="Q42" i="3" s="1"/>
  <c r="R42" i="3" s="1"/>
  <c r="W21" i="3"/>
  <c r="G31" i="3"/>
  <c r="H31" i="3" s="1"/>
  <c r="I31" i="3" s="1"/>
  <c r="J31" i="3" s="1"/>
  <c r="K21" i="3"/>
  <c r="I36" i="8"/>
  <c r="J36" i="8" s="1"/>
  <c r="I35" i="8"/>
  <c r="J35" i="8" s="1"/>
  <c r="K35" i="8" s="1"/>
  <c r="L35" i="8" s="1"/>
  <c r="M35" i="8" s="1"/>
  <c r="N35" i="8" s="1"/>
  <c r="O35" i="8" s="1"/>
  <c r="T33" i="8"/>
  <c r="L33" i="8"/>
  <c r="M33" i="8" s="1"/>
  <c r="N33" i="8" s="1"/>
  <c r="O33" i="8" s="1"/>
  <c r="I32" i="8"/>
  <c r="J32" i="8" s="1"/>
  <c r="K32" i="8" s="1"/>
  <c r="L32" i="8" s="1"/>
  <c r="M32" i="8" s="1"/>
  <c r="N32" i="8" s="1"/>
  <c r="O32" i="8" s="1"/>
  <c r="I31" i="8"/>
  <c r="J31" i="8" s="1"/>
  <c r="K31" i="8" s="1"/>
  <c r="L31" i="8" s="1"/>
  <c r="M31" i="8" s="1"/>
  <c r="N31" i="8" s="1"/>
  <c r="O31" i="8" s="1"/>
  <c r="T29" i="8"/>
  <c r="J29" i="8"/>
  <c r="K29" i="8" s="1"/>
  <c r="L29" i="8" s="1"/>
  <c r="M29" i="8" s="1"/>
  <c r="N29" i="8" s="1"/>
  <c r="O29" i="8" s="1"/>
  <c r="I28" i="8"/>
  <c r="J28" i="8" s="1"/>
  <c r="K28" i="8" s="1"/>
  <c r="L28" i="8" s="1"/>
  <c r="M28" i="8" s="1"/>
  <c r="N28" i="8" s="1"/>
  <c r="O28" i="8" s="1"/>
  <c r="T26" i="8"/>
  <c r="M26" i="8"/>
  <c r="N26" i="8" s="1"/>
  <c r="O26" i="8" s="1"/>
  <c r="J25" i="8"/>
  <c r="K25" i="8" s="1"/>
  <c r="L25" i="8" s="1"/>
  <c r="M25" i="8" s="1"/>
  <c r="N25" i="8" s="1"/>
  <c r="O25" i="8" s="1"/>
  <c r="I25" i="8"/>
  <c r="I24" i="8"/>
  <c r="J24" i="8" s="1"/>
  <c r="K24" i="8" s="1"/>
  <c r="L24" i="8" s="1"/>
  <c r="M24" i="8" s="1"/>
  <c r="N24" i="8" s="1"/>
  <c r="O24" i="8" s="1"/>
  <c r="K20" i="8"/>
  <c r="H20" i="8"/>
  <c r="L19" i="8"/>
  <c r="M19" i="8" s="1"/>
  <c r="N19" i="8" s="1"/>
  <c r="O19" i="8" s="1"/>
  <c r="H17" i="8"/>
  <c r="L13" i="8"/>
  <c r="M13" i="8" s="1"/>
  <c r="N13" i="8" s="1"/>
  <c r="O13" i="8" s="1"/>
  <c r="I11" i="8"/>
  <c r="N10" i="8"/>
  <c r="O10" i="8" s="1"/>
  <c r="B42" i="9"/>
  <c r="N7" i="8"/>
  <c r="O7" i="8" s="1"/>
  <c r="N62" i="2" l="1"/>
  <c r="O62" i="2" s="1"/>
  <c r="T62" i="2" s="1"/>
  <c r="N52" i="2"/>
  <c r="O52" i="2" s="1"/>
  <c r="T52" i="2" s="1"/>
  <c r="L22" i="3"/>
  <c r="M22" i="3" s="1"/>
  <c r="N22" i="3" s="1"/>
  <c r="O22" i="3" s="1"/>
  <c r="P22" i="3" s="1"/>
  <c r="Q22" i="3" s="1"/>
  <c r="R22" i="3" s="1"/>
  <c r="G32" i="3" s="1"/>
  <c r="H32" i="3" s="1"/>
  <c r="I32" i="3" s="1"/>
  <c r="J32" i="3" s="1"/>
  <c r="K22" i="3"/>
  <c r="M36" i="8"/>
  <c r="N36" i="8" s="1"/>
  <c r="O36" i="8" s="1"/>
  <c r="K36" i="8"/>
  <c r="K31" i="3"/>
  <c r="L31" i="3"/>
  <c r="M31" i="3" s="1"/>
  <c r="N31" i="3" s="1"/>
  <c r="O31" i="3" s="1"/>
  <c r="P31" i="3" s="1"/>
  <c r="Q31" i="3" s="1"/>
  <c r="R31" i="3" s="1"/>
  <c r="I32" i="2" s="1"/>
  <c r="K32" i="2" s="1"/>
  <c r="L32" i="2" s="1"/>
  <c r="M32" i="2" s="1"/>
  <c r="J35" i="7"/>
  <c r="H35" i="7"/>
  <c r="H36" i="7" s="1"/>
  <c r="I34" i="7"/>
  <c r="I35" i="7" s="1"/>
  <c r="M32" i="7"/>
  <c r="N32" i="7" s="1"/>
  <c r="O32" i="7" s="1"/>
  <c r="M31" i="7"/>
  <c r="N31" i="7" s="1"/>
  <c r="O31" i="7" s="1"/>
  <c r="H31" i="7"/>
  <c r="H32" i="7" s="1"/>
  <c r="I32" i="7" s="1"/>
  <c r="D19" i="9"/>
  <c r="T29" i="7"/>
  <c r="O29" i="7"/>
  <c r="M29" i="7"/>
  <c r="I29" i="7"/>
  <c r="I28" i="7"/>
  <c r="J28" i="7" s="1"/>
  <c r="K28" i="7" s="1"/>
  <c r="L28" i="7" s="1"/>
  <c r="M28" i="7" s="1"/>
  <c r="N28" i="7" s="1"/>
  <c r="O28" i="7" s="1"/>
  <c r="I22" i="7"/>
  <c r="J22" i="7" s="1"/>
  <c r="K22" i="7" s="1"/>
  <c r="L22" i="7" s="1"/>
  <c r="M22" i="7" s="1"/>
  <c r="N22" i="7" s="1"/>
  <c r="O22" i="7" s="1"/>
  <c r="I21" i="7"/>
  <c r="J21" i="7" s="1"/>
  <c r="K21" i="7" s="1"/>
  <c r="L21" i="7" s="1"/>
  <c r="M21" i="7" s="1"/>
  <c r="N21" i="7" s="1"/>
  <c r="O21" i="7" s="1"/>
  <c r="T20" i="7"/>
  <c r="I20" i="7"/>
  <c r="J20" i="7" s="1"/>
  <c r="K20" i="7" s="1"/>
  <c r="L20" i="7" s="1"/>
  <c r="M20" i="7" s="1"/>
  <c r="N20" i="7" s="1"/>
  <c r="O20" i="7" s="1"/>
  <c r="M16" i="7"/>
  <c r="N16" i="7" s="1"/>
  <c r="O16" i="7" s="1"/>
  <c r="T8" i="7"/>
  <c r="H8" i="7"/>
  <c r="I8" i="7" s="1"/>
  <c r="J8" i="7" s="1"/>
  <c r="K8" i="7" s="1"/>
  <c r="L8" i="7" s="1"/>
  <c r="M8" i="7" s="1"/>
  <c r="N8" i="7" s="1"/>
  <c r="O8" i="7" s="1"/>
  <c r="K7" i="7"/>
  <c r="J25" i="6"/>
  <c r="K25" i="6" s="1"/>
  <c r="I24" i="6"/>
  <c r="J23" i="6"/>
  <c r="K23" i="6" s="1"/>
  <c r="K19" i="6"/>
  <c r="J20" i="6"/>
  <c r="K20" i="6" s="1"/>
  <c r="K15" i="6"/>
  <c r="L15" i="6" s="1"/>
  <c r="J8" i="6"/>
  <c r="K8" i="6" s="1"/>
  <c r="K7" i="6"/>
  <c r="Q53" i="3"/>
  <c r="R54" i="3"/>
  <c r="W55" i="3"/>
  <c r="O55" i="3"/>
  <c r="N54" i="3"/>
  <c r="N55" i="3" s="1"/>
  <c r="H53" i="3"/>
  <c r="G54" i="3"/>
  <c r="G55" i="3" s="1"/>
  <c r="R53" i="3"/>
  <c r="W53" i="3" s="1"/>
  <c r="N51" i="3"/>
  <c r="O51" i="3" s="1"/>
  <c r="R51" i="3" s="1"/>
  <c r="J50" i="3"/>
  <c r="N50" i="3" s="1"/>
  <c r="O50" i="3" s="1"/>
  <c r="R50" i="3" s="1"/>
  <c r="W50" i="3" s="1"/>
  <c r="R48" i="3"/>
  <c r="Q48" i="3"/>
  <c r="M11" i="3"/>
  <c r="N11" i="3" s="1"/>
  <c r="O11" i="3" s="1"/>
  <c r="P11" i="3" s="1"/>
  <c r="Q11" i="3" s="1"/>
  <c r="R11" i="3" s="1"/>
  <c r="W11" i="3" s="1"/>
  <c r="K14" i="3"/>
  <c r="L49" i="2"/>
  <c r="M49" i="2" s="1"/>
  <c r="L39" i="2"/>
  <c r="M39" i="2" s="1"/>
  <c r="G14" i="3"/>
  <c r="D22" i="9" l="1"/>
  <c r="B29" i="9"/>
  <c r="L20" i="6"/>
  <c r="M20" i="6" s="1"/>
  <c r="R20" i="6" s="1"/>
  <c r="L7" i="6"/>
  <c r="M7" i="6" s="1"/>
  <c r="L19" i="6"/>
  <c r="M19" i="6" s="1"/>
  <c r="R19" i="6" s="1"/>
  <c r="L8" i="6"/>
  <c r="M8" i="6" s="1"/>
  <c r="M23" i="6"/>
  <c r="R23" i="6" s="1"/>
  <c r="L23" i="6"/>
  <c r="G8" i="5"/>
  <c r="B6" i="9"/>
  <c r="B8" i="9" s="1"/>
  <c r="B12" i="9" s="1"/>
  <c r="O32" i="2"/>
  <c r="T32" i="2" s="1"/>
  <c r="H55" i="3"/>
  <c r="K32" i="3"/>
  <c r="L32" i="3"/>
  <c r="M32" i="3" s="1"/>
  <c r="N32" i="3" s="1"/>
  <c r="O32" i="3" s="1"/>
  <c r="P32" i="3" s="1"/>
  <c r="Q32" i="3" s="1"/>
  <c r="R32" i="3" s="1"/>
  <c r="I33" i="2" s="1"/>
  <c r="K33" i="2" s="1"/>
  <c r="L33" i="2" s="1"/>
  <c r="M33" i="2" s="1"/>
  <c r="H23" i="7"/>
  <c r="I23" i="7" s="1"/>
  <c r="J23" i="7" s="1"/>
  <c r="K23" i="7" s="1"/>
  <c r="L23" i="7" s="1"/>
  <c r="M23" i="7" s="1"/>
  <c r="N23" i="7" s="1"/>
  <c r="O23" i="7" s="1"/>
  <c r="G41" i="3" s="1"/>
  <c r="W31" i="3"/>
  <c r="H10" i="7"/>
  <c r="I10" i="7" s="1"/>
  <c r="J10" i="7" s="1"/>
  <c r="K10" i="7" s="1"/>
  <c r="L10" i="7" s="1"/>
  <c r="M10" i="7" s="1"/>
  <c r="N10" i="7" s="1"/>
  <c r="O10" i="7" s="1"/>
  <c r="G40" i="3"/>
  <c r="I40" i="2"/>
  <c r="I10" i="2"/>
  <c r="I21" i="2" s="1"/>
  <c r="J21" i="2" s="1"/>
  <c r="K21" i="2" s="1"/>
  <c r="L21" i="2" s="1"/>
  <c r="M21" i="2" s="1"/>
  <c r="H54" i="3"/>
  <c r="H11" i="3"/>
  <c r="T22" i="7"/>
  <c r="I31" i="7"/>
  <c r="K34" i="7"/>
  <c r="K16" i="6"/>
  <c r="L16" i="6" s="1"/>
  <c r="M15" i="6"/>
  <c r="R15" i="6" s="1"/>
  <c r="W54" i="3"/>
  <c r="D6" i="5"/>
  <c r="K6" i="5" s="1"/>
  <c r="D23" i="9" l="1"/>
  <c r="B32" i="9"/>
  <c r="B33" i="9" s="1"/>
  <c r="N21" i="2"/>
  <c r="O21" i="2" s="1"/>
  <c r="T21" i="2" s="1"/>
  <c r="O33" i="2"/>
  <c r="T33" i="2" s="1"/>
  <c r="I8" i="5"/>
  <c r="D8" i="5"/>
  <c r="H41" i="3"/>
  <c r="I41" i="3" s="1"/>
  <c r="J41" i="3" s="1"/>
  <c r="I41" i="2"/>
  <c r="G20" i="3"/>
  <c r="H20" i="3" s="1"/>
  <c r="I20" i="3" s="1"/>
  <c r="J20" i="3" s="1"/>
  <c r="J10" i="2"/>
  <c r="K10" i="2" s="1"/>
  <c r="L10" i="2" s="1"/>
  <c r="M10" i="2" s="1"/>
  <c r="I10" i="6"/>
  <c r="J10" i="6" s="1"/>
  <c r="K10" i="6" s="1"/>
  <c r="K35" i="7"/>
  <c r="L34" i="7"/>
  <c r="T10" i="7"/>
  <c r="T23" i="7"/>
  <c r="M16" i="6"/>
  <c r="R16" i="6" s="1"/>
  <c r="J59" i="2"/>
  <c r="D33" i="9" l="1"/>
  <c r="L10" i="6"/>
  <c r="M10" i="6" s="1"/>
  <c r="R10" i="6" s="1"/>
  <c r="N10" i="2"/>
  <c r="O10" i="2" s="1"/>
  <c r="T10" i="2" s="1"/>
  <c r="K8" i="5"/>
  <c r="F8" i="9"/>
  <c r="F12" i="9"/>
  <c r="K20" i="3"/>
  <c r="L20" i="3"/>
  <c r="M20" i="3" s="1"/>
  <c r="N20" i="3" s="1"/>
  <c r="O20" i="3" s="1"/>
  <c r="P20" i="3" s="1"/>
  <c r="Q20" i="3" s="1"/>
  <c r="R20" i="3" s="1"/>
  <c r="I51" i="2"/>
  <c r="J41" i="2"/>
  <c r="K41" i="2" s="1"/>
  <c r="L41" i="2" s="1"/>
  <c r="M41" i="2" s="1"/>
  <c r="I61" i="2"/>
  <c r="J61" i="2" s="1"/>
  <c r="K61" i="2" s="1"/>
  <c r="L61" i="2" s="1"/>
  <c r="M61" i="2" s="1"/>
  <c r="K41" i="3"/>
  <c r="L41" i="3"/>
  <c r="M41" i="3" s="1"/>
  <c r="N41" i="3" s="1"/>
  <c r="O41" i="3" s="1"/>
  <c r="P41" i="3" s="1"/>
  <c r="Q41" i="3" s="1"/>
  <c r="R41" i="3" s="1"/>
  <c r="L35" i="7"/>
  <c r="M34" i="7"/>
  <c r="N41" i="2" l="1"/>
  <c r="O41" i="2" s="1"/>
  <c r="T41" i="2" s="1"/>
  <c r="N61" i="2"/>
  <c r="O61" i="2" s="1"/>
  <c r="T61" i="2" s="1"/>
  <c r="J51" i="2"/>
  <c r="K51" i="2" s="1"/>
  <c r="L51" i="2" s="1"/>
  <c r="M51" i="2" s="1"/>
  <c r="G30" i="3"/>
  <c r="H30" i="3" s="1"/>
  <c r="I30" i="3" s="1"/>
  <c r="J30" i="3" s="1"/>
  <c r="W20" i="3"/>
  <c r="M35" i="7"/>
  <c r="N34" i="7"/>
  <c r="K59" i="2"/>
  <c r="J49" i="2"/>
  <c r="N49" i="2" s="1"/>
  <c r="O49" i="2" s="1"/>
  <c r="L29" i="2"/>
  <c r="M29" i="2" s="1"/>
  <c r="J19" i="2"/>
  <c r="J8" i="2"/>
  <c r="K8" i="2" s="1"/>
  <c r="L8" i="2" s="1"/>
  <c r="M8" i="2" s="1"/>
  <c r="H9" i="3"/>
  <c r="I9" i="3" s="1"/>
  <c r="J9" i="3" s="1"/>
  <c r="K9" i="3" s="1"/>
  <c r="M9" i="3" s="1"/>
  <c r="O9" i="3" s="1"/>
  <c r="P9" i="3" s="1"/>
  <c r="Q9" i="3" s="1"/>
  <c r="R9" i="3" s="1"/>
  <c r="O29" i="2" l="1"/>
  <c r="N51" i="2"/>
  <c r="O51" i="2" s="1"/>
  <c r="T51" i="2" s="1"/>
  <c r="N8" i="2"/>
  <c r="O8" i="2" s="1"/>
  <c r="K30" i="3"/>
  <c r="L30" i="3"/>
  <c r="M30" i="3" s="1"/>
  <c r="N30" i="3" s="1"/>
  <c r="O30" i="3" s="1"/>
  <c r="P30" i="3" s="1"/>
  <c r="Q30" i="3" s="1"/>
  <c r="R30" i="3" s="1"/>
  <c r="I31" i="2" s="1"/>
  <c r="K31" i="2" s="1"/>
  <c r="L31" i="2" s="1"/>
  <c r="M31" i="2" s="1"/>
  <c r="N35" i="7"/>
  <c r="O34" i="7"/>
  <c r="K19" i="2"/>
  <c r="L19" i="2" s="1"/>
  <c r="M19" i="2" s="1"/>
  <c r="L59" i="2"/>
  <c r="M59" i="2" s="1"/>
  <c r="N19" i="2" l="1"/>
  <c r="O19" i="2" s="1"/>
  <c r="N59" i="2"/>
  <c r="O59" i="2" s="1"/>
  <c r="O31" i="2"/>
  <c r="T31" i="2" s="1"/>
  <c r="W30" i="3"/>
  <c r="O35" i="7"/>
  <c r="T35" i="7" s="1"/>
  <c r="T34" i="7"/>
  <c r="I58" i="2" l="1"/>
  <c r="J58" i="2" s="1"/>
  <c r="K58" i="2" s="1"/>
  <c r="L58" i="2" s="1"/>
  <c r="M58" i="2" s="1"/>
  <c r="L28" i="2"/>
  <c r="M28" i="2" s="1"/>
  <c r="W38" i="3"/>
  <c r="W27" i="3"/>
  <c r="W8" i="3"/>
  <c r="I38" i="2"/>
  <c r="J39" i="2" s="1"/>
  <c r="N39" i="2" s="1"/>
  <c r="O39" i="2" s="1"/>
  <c r="L37" i="3"/>
  <c r="M37" i="3" s="1"/>
  <c r="N37" i="3" s="1"/>
  <c r="O37" i="3" s="1"/>
  <c r="P37" i="3" s="1"/>
  <c r="Q37" i="3" s="1"/>
  <c r="R37" i="3" s="1"/>
  <c r="J37" i="3"/>
  <c r="L26" i="3"/>
  <c r="M26" i="3" s="1"/>
  <c r="L16" i="3"/>
  <c r="M16" i="3" s="1"/>
  <c r="N16" i="3" s="1"/>
  <c r="O16" i="3" s="1"/>
  <c r="P16" i="3" s="1"/>
  <c r="Q16" i="3" s="1"/>
  <c r="R16" i="3" s="1"/>
  <c r="W16" i="3" s="1"/>
  <c r="W17" i="3" s="1"/>
  <c r="L7" i="3"/>
  <c r="M7" i="3" s="1"/>
  <c r="G7" i="3"/>
  <c r="G38" i="3"/>
  <c r="G27" i="3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H37" i="3"/>
  <c r="K26" i="3"/>
  <c r="O26" i="3"/>
  <c r="Q26" i="3" s="1"/>
  <c r="R26" i="3" s="1"/>
  <c r="G16" i="3"/>
  <c r="K16" i="3" s="1"/>
  <c r="J48" i="2"/>
  <c r="K48" i="2" s="1"/>
  <c r="L48" i="2" s="1"/>
  <c r="M48" i="2" s="1"/>
  <c r="J18" i="2"/>
  <c r="K18" i="2" s="1"/>
  <c r="L18" i="2" s="1"/>
  <c r="M18" i="2" s="1"/>
  <c r="J7" i="2"/>
  <c r="K7" i="2" s="1"/>
  <c r="L7" i="2" s="1"/>
  <c r="M7" i="2" s="1"/>
  <c r="K36" i="3"/>
  <c r="K37" i="3"/>
  <c r="N48" i="2" l="1"/>
  <c r="O48" i="2" s="1"/>
  <c r="N58" i="2"/>
  <c r="O58" i="2" s="1"/>
  <c r="N18" i="2"/>
  <c r="O18" i="2" s="1"/>
  <c r="O28" i="2"/>
  <c r="N7" i="2"/>
  <c r="O7" i="2" s="1"/>
  <c r="J38" i="2"/>
  <c r="K38" i="2" s="1"/>
  <c r="L38" i="2" s="1"/>
  <c r="M38" i="2" s="1"/>
  <c r="H27" i="3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H28" i="3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H38" i="3"/>
  <c r="I38" i="3" s="1"/>
  <c r="J38" i="3" s="1"/>
  <c r="L38" i="3" s="1"/>
  <c r="P38" i="3" s="1"/>
  <c r="Q38" i="3" s="1"/>
  <c r="R38" i="3" s="1"/>
  <c r="H39" i="3"/>
  <c r="I39" i="3" s="1"/>
  <c r="J39" i="3" s="1"/>
  <c r="L39" i="3" s="1"/>
  <c r="P39" i="3" s="1"/>
  <c r="Q39" i="3" s="1"/>
  <c r="R39" i="3" s="1"/>
  <c r="G17" i="3"/>
  <c r="N38" i="2" l="1"/>
  <c r="O38" i="2" s="1"/>
  <c r="H17" i="3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H18" i="3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J10" i="3"/>
  <c r="L10" i="3" l="1"/>
  <c r="M10" i="3" s="1"/>
  <c r="H10" i="3"/>
  <c r="K10" i="3"/>
  <c r="N10" i="3" l="1"/>
  <c r="O10" i="3" s="1"/>
  <c r="P10" i="3" s="1"/>
  <c r="Q10" i="3" s="1"/>
  <c r="R10" i="3" s="1"/>
  <c r="H9" i="7" s="1"/>
  <c r="I9" i="7" s="1"/>
  <c r="J9" i="7" s="1"/>
  <c r="K9" i="7" s="1"/>
  <c r="L9" i="7" s="1"/>
  <c r="M9" i="7" s="1"/>
  <c r="N9" i="7" s="1"/>
  <c r="O9" i="7" s="1"/>
  <c r="T9" i="7" l="1"/>
  <c r="G19" i="3"/>
  <c r="H40" i="3"/>
  <c r="I40" i="3" s="1"/>
  <c r="J40" i="3" s="1"/>
  <c r="L40" i="3" s="1"/>
  <c r="M40" i="3" s="1"/>
  <c r="N40" i="3" s="1"/>
  <c r="O40" i="3" s="1"/>
  <c r="P40" i="3" s="1"/>
  <c r="Q40" i="3" s="1"/>
  <c r="R40" i="3" s="1"/>
  <c r="J40" i="2"/>
  <c r="K40" i="2" s="1"/>
  <c r="L40" i="2" s="1"/>
  <c r="M40" i="2" s="1"/>
  <c r="W10" i="3"/>
  <c r="I9" i="2"/>
  <c r="I20" i="2" s="1"/>
  <c r="I9" i="6" s="1"/>
  <c r="J9" i="6" s="1"/>
  <c r="K9" i="6" s="1"/>
  <c r="L9" i="6" l="1"/>
  <c r="M9" i="6" s="1"/>
  <c r="N40" i="2"/>
  <c r="O40" i="2" s="1"/>
  <c r="H19" i="3"/>
  <c r="I19" i="3" s="1"/>
  <c r="J19" i="3" s="1"/>
  <c r="K19" i="3" s="1"/>
  <c r="K40" i="3"/>
  <c r="I60" i="2"/>
  <c r="J60" i="2" s="1"/>
  <c r="K60" i="2" s="1"/>
  <c r="L60" i="2" s="1"/>
  <c r="M60" i="2" s="1"/>
  <c r="I50" i="2"/>
  <c r="J9" i="2"/>
  <c r="K9" i="2" s="1"/>
  <c r="L9" i="2" s="1"/>
  <c r="M9" i="2" s="1"/>
  <c r="J20" i="2"/>
  <c r="K20" i="2" s="1"/>
  <c r="L20" i="2" s="1"/>
  <c r="M20" i="2" s="1"/>
  <c r="N9" i="2" l="1"/>
  <c r="O9" i="2" s="1"/>
  <c r="N60" i="2"/>
  <c r="O60" i="2" s="1"/>
  <c r="N20" i="2"/>
  <c r="O20" i="2" s="1"/>
  <c r="J50" i="2"/>
  <c r="K50" i="2" s="1"/>
  <c r="L50" i="2" s="1"/>
  <c r="M50" i="2" s="1"/>
  <c r="L19" i="3"/>
  <c r="M19" i="3" s="1"/>
  <c r="N19" i="3" s="1"/>
  <c r="O19" i="3" s="1"/>
  <c r="P19" i="3" s="1"/>
  <c r="Q19" i="3" s="1"/>
  <c r="R19" i="3" s="1"/>
  <c r="N50" i="2" l="1"/>
  <c r="O50" i="2" s="1"/>
  <c r="G29" i="3"/>
  <c r="H29" i="3" s="1"/>
  <c r="I29" i="3" s="1"/>
  <c r="J29" i="3" s="1"/>
  <c r="L29" i="3" s="1"/>
  <c r="M29" i="3" s="1"/>
  <c r="N29" i="3" s="1"/>
  <c r="O29" i="3" s="1"/>
  <c r="P29" i="3" s="1"/>
  <c r="Q29" i="3" s="1"/>
  <c r="R29" i="3" s="1"/>
  <c r="W19" i="3"/>
  <c r="K29" i="3" l="1"/>
  <c r="I30" i="2"/>
  <c r="K30" i="2" s="1"/>
  <c r="L30" i="2" s="1"/>
  <c r="M30" i="2" s="1"/>
  <c r="W29" i="3"/>
  <c r="O30" i="2" l="1"/>
</calcChain>
</file>

<file path=xl/comments1.xml><?xml version="1.0" encoding="utf-8"?>
<comments xmlns="http://schemas.openxmlformats.org/spreadsheetml/2006/main">
  <authors>
    <author>Nathalie Gebrayel</author>
  </authors>
  <commentList>
    <comment ref="U29" authorId="0">
      <text>
        <r>
          <rPr>
            <b/>
            <sz val="9"/>
            <color indexed="81"/>
            <rFont val="Tahoma"/>
            <family val="2"/>
          </rPr>
          <t>Nathalie Gebrayel:</t>
        </r>
        <r>
          <rPr>
            <sz val="9"/>
            <color indexed="81"/>
            <rFont val="Tahoma"/>
            <family val="2"/>
          </rPr>
          <t xml:space="preserve">
T ocheck with the WB if this is still needed.
Done
</t>
        </r>
      </text>
    </comment>
  </commentList>
</comments>
</file>

<file path=xl/comments2.xml><?xml version="1.0" encoding="utf-8"?>
<comments xmlns="http://schemas.openxmlformats.org/spreadsheetml/2006/main">
  <authors>
    <author>Nathalie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Nathalie:</t>
        </r>
        <r>
          <rPr>
            <sz val="9"/>
            <color indexed="81"/>
            <rFont val="Tahoma"/>
            <family val="2"/>
          </rPr>
          <t xml:space="preserve">
Value to be provided by AbdulHakim next week</t>
        </r>
      </text>
    </comment>
  </commentList>
</comments>
</file>

<file path=xl/sharedStrings.xml><?xml version="1.0" encoding="utf-8"?>
<sst xmlns="http://schemas.openxmlformats.org/spreadsheetml/2006/main" count="2009" uniqueCount="461">
  <si>
    <t>I. General</t>
  </si>
  <si>
    <t>1.</t>
  </si>
  <si>
    <t>Project Information</t>
  </si>
  <si>
    <t>Project Name:</t>
  </si>
  <si>
    <t>Country:</t>
  </si>
  <si>
    <t>Project ID:</t>
  </si>
  <si>
    <t>Loan/Credit Numbers:</t>
  </si>
  <si>
    <t>2.</t>
  </si>
  <si>
    <t>Bank's approval date of Procurement Plan</t>
  </si>
  <si>
    <t>3.</t>
  </si>
  <si>
    <t>Date of General Procurement Notice</t>
  </si>
  <si>
    <t>II. Goods, Work and Non-Consulting Services Thresholds</t>
  </si>
  <si>
    <t>1a.</t>
  </si>
  <si>
    <t>Procurement Category</t>
  </si>
  <si>
    <t>Prior Review Threshold (USD)</t>
  </si>
  <si>
    <t>Comments</t>
  </si>
  <si>
    <t>Goods</t>
  </si>
  <si>
    <t>Works</t>
  </si>
  <si>
    <t>Non-Consultant Services</t>
  </si>
  <si>
    <t>1b.</t>
  </si>
  <si>
    <t>Procurement Method</t>
  </si>
  <si>
    <t>Procurement Method Threshold (USD)</t>
  </si>
  <si>
    <t>NCB (Goods)</t>
  </si>
  <si>
    <t>Shopping (Goods)</t>
  </si>
  <si>
    <t>ICB (Works)</t>
  </si>
  <si>
    <t>NCB (Works)</t>
  </si>
  <si>
    <t>ICB (Non-Consultant Services)</t>
  </si>
  <si>
    <t>4.</t>
  </si>
  <si>
    <t>5.</t>
  </si>
  <si>
    <t>6.</t>
  </si>
  <si>
    <r>
      <t>Procurement Packages with Methods and Time Schedule:</t>
    </r>
    <r>
      <rPr>
        <sz val="11"/>
        <color theme="1"/>
        <rFont val="Arial"/>
        <family val="2"/>
      </rPr>
      <t xml:space="preserve"> See attached "Goods and Works" sheet
</t>
    </r>
  </si>
  <si>
    <t>III. Selection of Consultants</t>
  </si>
  <si>
    <r>
      <t xml:space="preserve">Prior Review Threshold: </t>
    </r>
    <r>
      <rPr>
        <sz val="10"/>
        <rFont val="Arial"/>
        <family val="2"/>
      </rPr>
      <t>Selection decisions subject to Prior Review by Bank as stated in Appendix 1 to the Guidelines Selection and Employment of Consultants:</t>
    </r>
  </si>
  <si>
    <t>Consulting Firms (Competitive)</t>
  </si>
  <si>
    <t>Consulting Firms (Sole Source)</t>
  </si>
  <si>
    <t>Individual Consultants (Competitive)</t>
  </si>
  <si>
    <t>Individual Consultants (Sole Source)</t>
  </si>
  <si>
    <t>QCBS</t>
  </si>
  <si>
    <t>LCS</t>
  </si>
  <si>
    <t>CQS</t>
  </si>
  <si>
    <r>
      <t xml:space="preserve">Consultancy Assignments with Selection Methods and Time Schedule: </t>
    </r>
    <r>
      <rPr>
        <sz val="10"/>
        <rFont val="Arial"/>
        <family val="2"/>
      </rPr>
      <t>See attached "Consulting Services" sheet</t>
    </r>
  </si>
  <si>
    <r>
      <t xml:space="preserve">IV. Implementing Agency Capacity Building Activities  with Time Schedule: </t>
    </r>
    <r>
      <rPr>
        <sz val="10"/>
        <rFont val="Arial"/>
        <family val="2"/>
      </rPr>
      <t>See attached "Capacity Building" sheet</t>
    </r>
  </si>
  <si>
    <t>SL No.</t>
  </si>
  <si>
    <t>Package/ Reference No.</t>
  </si>
  <si>
    <t>Review by Bank (Prior/ Post)</t>
  </si>
  <si>
    <t>Method of Selection</t>
  </si>
  <si>
    <t>Domestic Preference (yes/no)</t>
  </si>
  <si>
    <t>Preparation of Bid Document  (Date)</t>
  </si>
  <si>
    <t>Bank’s No Objection to Bidding Document  (Date)**</t>
  </si>
  <si>
    <t>Bid Invitation (Date)</t>
  </si>
  <si>
    <t>Bid Opening (Date)</t>
  </si>
  <si>
    <t>Contract Award Decision (Date)</t>
  </si>
  <si>
    <t>Bank’s No Objection to Bid Evaulation Report and Contract Award (Date)**</t>
  </si>
  <si>
    <t>Contract Signed (Date)</t>
  </si>
  <si>
    <t>Contract Value</t>
  </si>
  <si>
    <t>Contract Currency</t>
  </si>
  <si>
    <t>Contract No.</t>
  </si>
  <si>
    <t>Name, City, and Country of Contractor (incl. Zip Code if US)</t>
  </si>
  <si>
    <t>Completion of Contract (Date)</t>
  </si>
  <si>
    <t>Expenditure incurred to Date</t>
  </si>
  <si>
    <t>Planned</t>
  </si>
  <si>
    <t>Revised</t>
  </si>
  <si>
    <t>Actual</t>
  </si>
  <si>
    <t>Procurement Plan for Consultant Services</t>
  </si>
  <si>
    <t>Description of Services</t>
  </si>
  <si>
    <t>Advertising for Short listing (Date)</t>
  </si>
  <si>
    <t>RFP Final Draft to be forwarded to the Bank (Date)</t>
  </si>
  <si>
    <t>No Objection from Bank for TOR (Date)**</t>
  </si>
  <si>
    <t>No Objection from Bank for Shortlist (Date)**</t>
  </si>
  <si>
    <t>No Objection from Bank for Final RFP (Date)**</t>
  </si>
  <si>
    <t>RFP Issued (Date)</t>
  </si>
  <si>
    <t>Proposal Submission Deadline (Date)</t>
  </si>
  <si>
    <t>No Objection by the Bank to the Technical Evaluation Report
(Date)**</t>
  </si>
  <si>
    <t>No Objection by the Bank (Technical/ #Combined/ Draft Contract/ Final Contract) (Date)**</t>
  </si>
  <si>
    <t>Services Completion (Date)</t>
  </si>
  <si>
    <t>Expenses Incurred to Date</t>
  </si>
  <si>
    <t>Capacity Building Activities</t>
  </si>
  <si>
    <t>Expected Outcome/ Activity Description</t>
  </si>
  <si>
    <t>Estimated Duration</t>
  </si>
  <si>
    <t>Start Date</t>
  </si>
  <si>
    <t>Completion Date</t>
  </si>
  <si>
    <t>$</t>
  </si>
  <si>
    <t>PRIOR</t>
  </si>
  <si>
    <t>post</t>
  </si>
  <si>
    <t>NCB</t>
  </si>
  <si>
    <t>-</t>
  </si>
  <si>
    <t>Long-term Advisor to strengthen targeting, Mgt and Admin Process</t>
  </si>
  <si>
    <t>Consultant for targeting policy options</t>
  </si>
  <si>
    <t>Consultant for Communications Strategy</t>
  </si>
  <si>
    <t>Consultant to prepare TORs &amp; support selection of consultants</t>
  </si>
  <si>
    <t xml:space="preserve">Long-term Advisor for Comp 2 Design &amp; Imp </t>
  </si>
  <si>
    <t>Procurement Officer</t>
  </si>
  <si>
    <t>Executive Secretary</t>
  </si>
  <si>
    <t>Procurement Advisor</t>
  </si>
  <si>
    <t>NA</t>
  </si>
  <si>
    <t xml:space="preserve">Goods </t>
  </si>
  <si>
    <t>No</t>
  </si>
  <si>
    <t>N.A</t>
  </si>
  <si>
    <t>Goods
4 contracts</t>
  </si>
  <si>
    <t>NO</t>
  </si>
  <si>
    <t>IC</t>
  </si>
  <si>
    <t>&lt;50000</t>
  </si>
  <si>
    <t>Yemen</t>
  </si>
  <si>
    <t>P117608</t>
  </si>
  <si>
    <t>Original:27/04/2010</t>
  </si>
  <si>
    <t>Reference to (if any) Project Operational/Procurement Manual: NIL</t>
  </si>
  <si>
    <r>
      <t>Any Other Special Procurement Arrangements:</t>
    </r>
    <r>
      <rPr>
        <sz val="11"/>
        <color theme="1"/>
        <rFont val="Arial"/>
        <family val="2"/>
      </rPr>
      <t xml:space="preserve"> </t>
    </r>
    <r>
      <rPr>
        <i/>
        <sz val="10"/>
        <rFont val="Arial"/>
        <family val="2"/>
      </rPr>
      <t>[NIL</t>
    </r>
  </si>
  <si>
    <t>all</t>
  </si>
  <si>
    <t>training for SWF staff</t>
  </si>
  <si>
    <t>5 years</t>
  </si>
  <si>
    <t>SWF Institutional Support Project</t>
  </si>
  <si>
    <t>Attachment 3. Procurement Plan</t>
  </si>
  <si>
    <t>Targeting Policy Workshop</t>
  </si>
  <si>
    <t>N/A</t>
  </si>
  <si>
    <t>Cancelled</t>
  </si>
  <si>
    <t xml:space="preserve">English courses </t>
  </si>
  <si>
    <t>Revised 9-Nov 11</t>
  </si>
  <si>
    <t>TOR to be Finalised (Date)</t>
  </si>
  <si>
    <t>Shortlist to be Finalised (Date)</t>
  </si>
  <si>
    <t>Technical Coordinator Round 2</t>
  </si>
  <si>
    <t>Slection process cancelled</t>
  </si>
  <si>
    <t>Generators for power supply 
(under component 1.1)</t>
  </si>
  <si>
    <t>US$</t>
  </si>
  <si>
    <t>Financial Officer*</t>
  </si>
  <si>
    <t xml:space="preserve">Technical Coordinator round 1 </t>
  </si>
  <si>
    <t>Procurement Process did not go through</t>
  </si>
  <si>
    <r>
      <t>Prior Review Threshold.</t>
    </r>
    <r>
      <rPr>
        <sz val="11"/>
        <color theme="1"/>
        <rFont val="Arial"/>
        <family val="2"/>
      </rPr>
      <t xml:space="preserve"> Procurement Decisions subject to Prior Review by the Bank as stated in Appendix 1 to the Guidelines for Procurement</t>
    </r>
  </si>
  <si>
    <r>
      <t>Prequalification.</t>
    </r>
    <r>
      <rPr>
        <sz val="11"/>
        <color theme="1"/>
        <rFont val="Arial"/>
        <family val="2"/>
      </rPr>
      <t xml:space="preserve"> N/A</t>
    </r>
  </si>
  <si>
    <r>
      <t>Proposed Procedures for CDD Components</t>
    </r>
    <r>
      <rPr>
        <sz val="11"/>
        <color theme="1"/>
        <rFont val="Arial"/>
        <family val="2"/>
      </rPr>
      <t xml:space="preserve"> (as per paragraph 3.17 of the Guidelines): </t>
    </r>
    <r>
      <rPr>
        <i/>
        <sz val="10"/>
        <rFont val="Arial"/>
        <family val="2"/>
      </rPr>
      <t>N/A</t>
    </r>
  </si>
  <si>
    <t>No threshold</t>
  </si>
  <si>
    <r>
      <t xml:space="preserve">Any Other Special Procurement Arrangements: </t>
    </r>
    <r>
      <rPr>
        <sz val="11"/>
        <color theme="1"/>
        <rFont val="Arial"/>
        <family val="2"/>
      </rPr>
      <t>Single sourcing of firms and sole sourcing of individual consultants may be exceptionally used as per the Bank’s guidelines.</t>
    </r>
  </si>
  <si>
    <t>Legend:</t>
  </si>
  <si>
    <t>ICB = International Competitive Bidding</t>
  </si>
  <si>
    <t>NCB = National Competitive Bidding</t>
  </si>
  <si>
    <t>SH = Shopping</t>
  </si>
  <si>
    <t>QCBS = Quality and Cost-based Selection</t>
  </si>
  <si>
    <t>CQS = Selection Based on consultants' Qualifications</t>
  </si>
  <si>
    <t>IC = Selection of Individual Consultants</t>
  </si>
  <si>
    <t>FBS</t>
  </si>
  <si>
    <t>FBS = selection under a Fixed Budget</t>
  </si>
  <si>
    <t>Prior</t>
  </si>
  <si>
    <t>Post</t>
  </si>
  <si>
    <t>Revision 1: November 14 2010</t>
  </si>
  <si>
    <t>Institutional Support Project</t>
  </si>
  <si>
    <t>MIS Specialist</t>
  </si>
  <si>
    <t>MIS Data Specialist</t>
  </si>
  <si>
    <t>Accountant</t>
  </si>
  <si>
    <t>PO-03 ISP</t>
  </si>
  <si>
    <t>ES-04 ISP</t>
  </si>
  <si>
    <t>Computers and peripherals for the PST
(under component 1)</t>
  </si>
  <si>
    <t>G1</t>
  </si>
  <si>
    <t>G2</t>
  </si>
  <si>
    <t>G3</t>
  </si>
  <si>
    <t>G4</t>
  </si>
  <si>
    <t>G5</t>
  </si>
  <si>
    <t>SS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</si>
  <si>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</si>
  <si>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</si>
  <si>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</si>
  <si>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</si>
  <si>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</si>
  <si>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</si>
  <si>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</si>
  <si>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</si>
  <si>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</si>
  <si>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</si>
  <si>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</si>
  <si>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C8.1</t>
  </si>
  <si>
    <t>C12</t>
  </si>
  <si>
    <t>C13</t>
  </si>
  <si>
    <t>C14</t>
  </si>
  <si>
    <t>C15</t>
  </si>
  <si>
    <t>Revised 21 Dec 10</t>
  </si>
  <si>
    <t>MISD-05 ISP</t>
  </si>
  <si>
    <t>C16</t>
  </si>
  <si>
    <t>Auditor</t>
  </si>
  <si>
    <t>TC-05 ISP</t>
  </si>
  <si>
    <t>13-Dec-10</t>
  </si>
  <si>
    <t>11-Apr-11</t>
  </si>
  <si>
    <t>07-Feb-11</t>
  </si>
  <si>
    <t>22-Feb-11</t>
  </si>
  <si>
    <t>cancelled</t>
  </si>
  <si>
    <t xml:space="preserve">Revised 20 Jul11 </t>
  </si>
  <si>
    <t>Sr No</t>
  </si>
  <si>
    <t xml:space="preserve">   </t>
  </si>
  <si>
    <t>9-Augs-11</t>
  </si>
  <si>
    <t>30 -Feb16</t>
  </si>
  <si>
    <t>1-May -11</t>
  </si>
  <si>
    <t>1-June -11</t>
  </si>
  <si>
    <t>Revised 9-Nov 10</t>
  </si>
  <si>
    <t>Nabeel Kobati
Yemen</t>
  </si>
  <si>
    <t>AbdulDaem AL-Bokhari
Sana'a, Yemen</t>
  </si>
  <si>
    <t>Akram Naji
Sana'a  Yemen</t>
  </si>
  <si>
    <t>Amani Ali Albaidhani Sana'a, Yemen</t>
  </si>
  <si>
    <t>Nathalie Gebrayel 
Beirut-Lebanon</t>
  </si>
  <si>
    <t>Khaled Mokred Sana'a Yemen</t>
  </si>
  <si>
    <t>Revised Dec 2011</t>
  </si>
  <si>
    <t>G5.2</t>
  </si>
  <si>
    <t>Revision : December 8 2011</t>
  </si>
  <si>
    <t>$ 5000</t>
  </si>
  <si>
    <t>Sl No</t>
  </si>
  <si>
    <t>Type of procurement</t>
  </si>
  <si>
    <t>As planned</t>
  </si>
  <si>
    <t>As contracted</t>
  </si>
  <si>
    <t>To be contracted</t>
  </si>
  <si>
    <t>Remarks</t>
  </si>
  <si>
    <t>Number</t>
  </si>
  <si>
    <t>Value</t>
  </si>
  <si>
    <t>Non consultant services</t>
  </si>
  <si>
    <t>Consultant services</t>
  </si>
  <si>
    <t>Others</t>
  </si>
  <si>
    <t>To be renewed</t>
  </si>
  <si>
    <t>COCA</t>
  </si>
  <si>
    <t>Computers and peripherals for the PST
(under component 1) (Cancelled)</t>
  </si>
  <si>
    <t>This includes the planned training activities</t>
  </si>
  <si>
    <t>G4 Furniture  Planned Value is $20000 But actual Is $ 4,980</t>
  </si>
  <si>
    <t>The IC contracts  are subject to renewal and therefore the planned amounts are not 100% committed at this stage</t>
  </si>
  <si>
    <t>AlHadha Hadfur</t>
  </si>
  <si>
    <t>H570-RY</t>
  </si>
  <si>
    <t>Revised Feb 2012</t>
  </si>
  <si>
    <t>Revised Mar 2012</t>
  </si>
  <si>
    <t>Closing date</t>
  </si>
  <si>
    <t>31/3/2017</t>
  </si>
  <si>
    <t>ICB  (Goods)</t>
  </si>
  <si>
    <t>C13.1</t>
  </si>
  <si>
    <t>C15.1</t>
  </si>
  <si>
    <t>C17</t>
  </si>
  <si>
    <t>Evaluation expert for C1-LTA</t>
  </si>
  <si>
    <t>C18</t>
  </si>
  <si>
    <t>C14.1</t>
  </si>
  <si>
    <t>MIS Data Specialist - 2</t>
  </si>
  <si>
    <t>Team Building</t>
  </si>
  <si>
    <t>Thabet Bagash</t>
  </si>
  <si>
    <t>English Training Course</t>
  </si>
  <si>
    <t>Revised June 2012</t>
  </si>
  <si>
    <t>Revision 3:March 2012</t>
  </si>
  <si>
    <t>Revision 4: June 9, 2012</t>
  </si>
  <si>
    <t>SSS</t>
  </si>
  <si>
    <t>Goods/ NCS</t>
  </si>
  <si>
    <t>Description of Goods</t>
  </si>
  <si>
    <t>Name, City, and Country of Supplier (incl. Zip Code if US)</t>
  </si>
  <si>
    <t xml:space="preserve">Review Date: </t>
  </si>
  <si>
    <t>Furniture for the PST*
(under component 1)</t>
  </si>
  <si>
    <t>Bank’s No Objection to Bid Evaulation Report and Contract Award (Date): 30 June 2011</t>
  </si>
  <si>
    <t>C19</t>
  </si>
  <si>
    <t>Component Evaluation for ESSN</t>
  </si>
  <si>
    <t>Bank’s No Objection to Bidding Document  (Date): March 16, 2011</t>
  </si>
  <si>
    <t>Note: * Package G4, (Furniture for PST ( under component 1) was subject to prior review. The following prior reviews date applies to this package.</t>
  </si>
  <si>
    <t>No Objection by the Bank to the final Evaluation Report
(Date)**</t>
  </si>
  <si>
    <t>ISP-006</t>
  </si>
  <si>
    <t>Mohammed Ali Mahyoub</t>
  </si>
  <si>
    <t>Review Date:June 2012</t>
  </si>
  <si>
    <t>Computers and peripherals for the PST
(under component 1)(Cancelled)</t>
  </si>
  <si>
    <t>Revised August 2012</t>
  </si>
  <si>
    <t>MISD-08 ISP</t>
  </si>
  <si>
    <t>Revision 5: August 2012</t>
  </si>
  <si>
    <t>Value in US$</t>
  </si>
  <si>
    <t>Value in Euros</t>
  </si>
  <si>
    <t>€</t>
  </si>
  <si>
    <t>5 days</t>
  </si>
  <si>
    <t>9 month</t>
  </si>
  <si>
    <t xml:space="preserve">Yali institute </t>
  </si>
  <si>
    <t>Computers and peripherals for the PST
(under component 1)Cancelled</t>
  </si>
  <si>
    <t>G5.3</t>
  </si>
  <si>
    <t>30-Dec -2012</t>
  </si>
  <si>
    <t>YALI Institute</t>
  </si>
  <si>
    <t>C20</t>
  </si>
  <si>
    <t>EMCC</t>
  </si>
  <si>
    <t>Grant Thronton</t>
  </si>
  <si>
    <t>ISP-009</t>
  </si>
  <si>
    <t>Imternational Evaluation Consltant for C1-LTA</t>
  </si>
  <si>
    <t>Revised April 2013</t>
  </si>
  <si>
    <t>Revfised April 2013</t>
  </si>
  <si>
    <t>Roger Pearson</t>
  </si>
  <si>
    <t>Revision 6: April 2013</t>
  </si>
  <si>
    <t>G6</t>
  </si>
  <si>
    <t>Interpretation Services</t>
  </si>
  <si>
    <t>Revised Apr 2013</t>
  </si>
  <si>
    <t>RevisedApril 2013</t>
  </si>
  <si>
    <t>Natco Information Technology - San'a Yemen</t>
  </si>
  <si>
    <t>Mr. Akram Ali Al-Hindi, Sana'a - Yemen</t>
  </si>
  <si>
    <t>G7</t>
  </si>
  <si>
    <t>Ayala Consulting Group - Quito -Ecuador</t>
  </si>
  <si>
    <t>G8</t>
  </si>
  <si>
    <t>Office Furniture</t>
  </si>
  <si>
    <t>G9</t>
  </si>
  <si>
    <t>Revised Dec 21, 2013</t>
  </si>
  <si>
    <t>Revfised Dec2013</t>
  </si>
  <si>
    <t>Revised Dec 2013</t>
  </si>
  <si>
    <t>Abdul Hakeem Abdu Ahmad
Sana'a - Yemen</t>
  </si>
  <si>
    <t>Air condition</t>
  </si>
  <si>
    <t>14-1-2014</t>
  </si>
  <si>
    <t>20-1-2014</t>
  </si>
  <si>
    <t>25-1-2014</t>
  </si>
  <si>
    <t>27-1-2014</t>
  </si>
  <si>
    <t>G10</t>
  </si>
  <si>
    <t>Glass separationfor Ayala Office</t>
  </si>
  <si>
    <t>Glass separationfor PST Office</t>
  </si>
  <si>
    <t>16-1-2014</t>
  </si>
  <si>
    <t>22-1-2014</t>
  </si>
  <si>
    <t xml:space="preserve">MUJALLY Corp for Fur Sana,a Yemen </t>
  </si>
  <si>
    <t>26-12-2103</t>
  </si>
  <si>
    <t>26-12-2013</t>
  </si>
  <si>
    <t>YR</t>
  </si>
  <si>
    <t>AlMufty for Glass Sana'a Yemen</t>
  </si>
  <si>
    <t>21-1-2014</t>
  </si>
  <si>
    <t>23-1-2014</t>
  </si>
  <si>
    <t>Modern Hous show sana'a Yemen</t>
  </si>
  <si>
    <t>26-1-2014</t>
  </si>
  <si>
    <t>29-12-2013</t>
  </si>
  <si>
    <t>15-1-2014</t>
  </si>
  <si>
    <t>G11</t>
  </si>
  <si>
    <t>G12</t>
  </si>
  <si>
    <t>29-1-2014</t>
  </si>
  <si>
    <t xml:space="preserve">Finger Print System with Accessories </t>
  </si>
  <si>
    <t>Video Camara and LCD Projector</t>
  </si>
  <si>
    <t>19-2-2014</t>
  </si>
  <si>
    <t>13-2-2014</t>
  </si>
  <si>
    <t>16-2-2014</t>
  </si>
  <si>
    <t>18-2-2014</t>
  </si>
  <si>
    <t>23-2-2014</t>
  </si>
  <si>
    <t>20-2-2014</t>
  </si>
  <si>
    <t>Smart Soft Yemen</t>
  </si>
  <si>
    <t>30 spet 2016</t>
  </si>
  <si>
    <t>&gt;=500,000 and first package irrespective of the value</t>
  </si>
  <si>
    <t>&lt;500000</t>
  </si>
  <si>
    <t>&gt;=500,000</t>
  </si>
  <si>
    <t>&gt; 300,000</t>
  </si>
  <si>
    <t>&gt;=300000</t>
  </si>
  <si>
    <t xml:space="preserve">&lt;200,000 </t>
  </si>
  <si>
    <t>&gt; 50,000</t>
  </si>
  <si>
    <r>
      <t>Short list comprising entirely of national consultants: 
-</t>
    </r>
    <r>
      <rPr>
        <sz val="10"/>
        <rFont val="Arial"/>
        <family val="2"/>
      </rPr>
      <t xml:space="preserve">Short list of consultants for services, estimated to cost less than US$300,000 equivalent per contract, may comprise entirely national consultants in accordance with the provisions of paragraph 2.7 of the Consultant Guidelines.
</t>
    </r>
  </si>
  <si>
    <t>G13</t>
  </si>
  <si>
    <t xml:space="preserve">Accounting firm for SWF Financial Depratment </t>
  </si>
  <si>
    <t>G14</t>
  </si>
  <si>
    <t>Revised May 2014</t>
  </si>
  <si>
    <t xml:space="preserve">Electrical Generating set </t>
  </si>
  <si>
    <t xml:space="preserve">Purchase accounting sytem for ISP </t>
  </si>
  <si>
    <t>04-31-2014</t>
  </si>
  <si>
    <t>Financial Officer-3</t>
  </si>
  <si>
    <t>Financial Officer-2</t>
  </si>
  <si>
    <t>Executive Secretary - 2</t>
  </si>
  <si>
    <t>Procurement Officer-2</t>
  </si>
  <si>
    <t>G15</t>
  </si>
  <si>
    <t>G16</t>
  </si>
  <si>
    <t>C21</t>
  </si>
  <si>
    <t>C22</t>
  </si>
  <si>
    <t>C23</t>
  </si>
  <si>
    <t>C24</t>
  </si>
  <si>
    <t>Consultant for the development of the website</t>
  </si>
  <si>
    <t>Program assistant for C2</t>
  </si>
  <si>
    <t>C25</t>
  </si>
  <si>
    <t>C26</t>
  </si>
  <si>
    <t>C27</t>
  </si>
  <si>
    <t>C28</t>
  </si>
  <si>
    <t>C29</t>
  </si>
  <si>
    <t>C30</t>
  </si>
  <si>
    <t>Firm</t>
  </si>
  <si>
    <t>PST</t>
  </si>
  <si>
    <t>Shopping</t>
  </si>
  <si>
    <t>Training</t>
  </si>
  <si>
    <t>PO Training in India</t>
  </si>
  <si>
    <t>total</t>
  </si>
  <si>
    <t>Total</t>
  </si>
  <si>
    <t>subtotal 1</t>
  </si>
  <si>
    <t>Operating Cost</t>
  </si>
  <si>
    <t>PAD</t>
  </si>
  <si>
    <t>|Unallocated</t>
  </si>
  <si>
    <t>subtotal 2 Consultant</t>
  </si>
  <si>
    <t>Bid opening (Date)</t>
  </si>
  <si>
    <t>NS</t>
  </si>
  <si>
    <t>Consultant for C2 in Mukallah</t>
  </si>
  <si>
    <t>Procurement Advisor - Contract 2</t>
  </si>
  <si>
    <t>FO-011-ISP</t>
  </si>
  <si>
    <t>AC-10 ISP</t>
  </si>
  <si>
    <t>AC-12-ISP</t>
  </si>
  <si>
    <t>Developper for Component 2</t>
  </si>
  <si>
    <t>C31</t>
  </si>
  <si>
    <t>Monitoring and Evaluation Officer</t>
  </si>
  <si>
    <t>C32.</t>
  </si>
  <si>
    <t>C33</t>
  </si>
  <si>
    <t>Auditor for 2014</t>
  </si>
  <si>
    <t>Ms. Hnana AL Zubaidi, Sana'a-Yemen</t>
  </si>
  <si>
    <t>Consultant for C2 in Aden</t>
  </si>
  <si>
    <t>Consultant for C2 in Houdeidah</t>
  </si>
  <si>
    <t>Mr. Salem Saleh Mohammed Bin Mukhashen-Mukallah- Yemen</t>
  </si>
  <si>
    <t>Ms. Liqua'a Ahmed Mohammed Hussein - Aden Yemen</t>
  </si>
  <si>
    <t>Mr. Turky Ali Ben Ahmed Yussef - Houddeidah - Yemen</t>
  </si>
  <si>
    <t>Ms. Houda Baladi</t>
  </si>
  <si>
    <t>Mr. Mohammed Rawia - Sana'a - Yemen</t>
  </si>
  <si>
    <t>C30-ISP</t>
  </si>
  <si>
    <t>Ms. Nathalie Gebrayel - Beirut - Lebanon</t>
  </si>
  <si>
    <t>Revised sep 2014</t>
  </si>
  <si>
    <t xml:space="preserve"> assessment for the post office services</t>
  </si>
  <si>
    <t>C34</t>
  </si>
  <si>
    <t>C35</t>
  </si>
  <si>
    <t>Beneficiary satisfaction assessment for the ECRP</t>
  </si>
  <si>
    <t>Revised October 12 2014</t>
  </si>
  <si>
    <t>Revised Oct 12 2014</t>
  </si>
  <si>
    <t>Accounting firm for SWF Financial Depratment 
(cancelled)</t>
  </si>
  <si>
    <t>Supply Furniture for Head office and 23 Branches
( under component 1.1) and 20 districts</t>
  </si>
  <si>
    <t>Consultancies</t>
  </si>
  <si>
    <t>OC</t>
  </si>
  <si>
    <t>Committed</t>
  </si>
  <si>
    <t>Disbursed</t>
  </si>
  <si>
    <t>Planned as per proc plan including committed</t>
  </si>
  <si>
    <t>Unallocated</t>
  </si>
  <si>
    <t>NEW as per MTR</t>
  </si>
  <si>
    <t>Planned as per MTR</t>
  </si>
  <si>
    <t>Review date: October  2014</t>
  </si>
  <si>
    <t>Review Date: October 2014</t>
  </si>
  <si>
    <t>Review date: October 2014</t>
  </si>
  <si>
    <t>Revision 7: May 2014</t>
  </si>
  <si>
    <t>Revision 8: Sep 2014</t>
  </si>
  <si>
    <t>Component 1</t>
  </si>
  <si>
    <t>Component 2</t>
  </si>
  <si>
    <t>Component 3</t>
  </si>
  <si>
    <t>Planned including committed</t>
  </si>
  <si>
    <t>Consultancy services for Software and tablets for enrollment and case management</t>
  </si>
  <si>
    <t>C36</t>
  </si>
  <si>
    <t>C37</t>
  </si>
  <si>
    <t>Media service to develop and air the communications strategy</t>
  </si>
  <si>
    <t>supply Computers &amp; peripherals for Head Office and 23 branches
(under component 1</t>
  </si>
  <si>
    <t>Individual Consultant</t>
  </si>
  <si>
    <t>PST Staff</t>
  </si>
  <si>
    <t>Consulting Firm</t>
  </si>
  <si>
    <t>Solar System for H.Q. 23 governorates + 20 districts</t>
  </si>
  <si>
    <t xml:space="preserve">supply Computers &amp; Peripherals for head office and 23 branches and 25 districts
(under Componnet 1.1) </t>
  </si>
  <si>
    <t xml:space="preserve"> process evaluation for Cash transfer</t>
  </si>
  <si>
    <t>Beneficiary assessment /Impact evaluation</t>
  </si>
  <si>
    <t>G17</t>
  </si>
  <si>
    <t>Communication Material for Component 1 (Batch 1)</t>
  </si>
  <si>
    <t>Communication Material for Component 1 (Batch 2)</t>
  </si>
  <si>
    <t>Communication Material for Component 1 (Batch 3)</t>
  </si>
  <si>
    <t>Communication Material for Component 1 (Batch 4)</t>
  </si>
  <si>
    <t>NGO for Component 2 for the implementation of Pilot - Youth Employability</t>
  </si>
  <si>
    <t>NGO for Component 2 for the implementation of Pilot - Learning for Life</t>
  </si>
  <si>
    <t>NGO for Component 2 for the implementation of Pilot - Livellihood improvement</t>
  </si>
  <si>
    <t>C38</t>
  </si>
  <si>
    <t>C39</t>
  </si>
  <si>
    <t>C40</t>
  </si>
  <si>
    <t>C41</t>
  </si>
  <si>
    <t>Communication Officer for Component 2</t>
  </si>
  <si>
    <t>Communication Material for Component 2</t>
  </si>
  <si>
    <t>G18</t>
  </si>
  <si>
    <t>G19</t>
  </si>
  <si>
    <t>G20</t>
  </si>
  <si>
    <t>C42</t>
  </si>
  <si>
    <t>Support for the Internal Control Department - SWF</t>
  </si>
  <si>
    <t>revised October  2014</t>
  </si>
  <si>
    <t>Revised October  2014</t>
  </si>
  <si>
    <t>Revised October 2014</t>
  </si>
  <si>
    <t>Revised Oct  2014</t>
  </si>
  <si>
    <t>Revised Oct 2014</t>
  </si>
  <si>
    <t>Recised Oct  2014</t>
  </si>
  <si>
    <t>Recised Oct 2014</t>
  </si>
  <si>
    <t>Goods for implementing
 communications strategy
(under component 1.2)
(Cancelled)</t>
  </si>
  <si>
    <t>supply Furniture for Head Office and 20 districts
(under component 2)
(Cancelled)</t>
  </si>
  <si>
    <t>Suuply of Generators for power supply 
(under component 1.1)
(Cancelled)</t>
  </si>
  <si>
    <t>Solar System for the Head Quarter and one governerate and  one district
(Cancelled)</t>
  </si>
  <si>
    <t>ICB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</si>
</sst>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_-;_-* #,##0.00\-;_-* &quot;-&quot;??_-;_-@_-"/>
    <numFmt numFmtId="165" formatCode="_-&quot;ر.س.&quot;\ * #,##0.00_-;_-&quot;ر.س.&quot;\ * #,##0.00\-;_-&quot;ر.س.&quot;\ * &quot;-&quot;??_-;_-@_-"/>
    <numFmt numFmtId="166" formatCode="_(&quot;$&quot;* #,##0_);_(&quot;$&quot;* \(#,##0\);_(&quot;$&quot;* &quot;-&quot;??_);_(@_)"/>
    <numFmt numFmtId="167" formatCode="[$-409]dd\-mmm\-yy;@"/>
    <numFmt numFmtId="168" formatCode="[$-409]d\-mmm\-yy;@"/>
    <numFmt numFmtId="169" formatCode="B1dd\-mmm\-yy"/>
    <numFmt numFmtId="170" formatCode="[$-C0A]dd\-mmm\-yy;@"/>
    <numFmt numFmtId="171" formatCode="d\-m\-yy;@"/>
    <numFmt numFmtId="172" formatCode="dd\-mm\-yy;@"/>
    <numFmt numFmtId="173" formatCode="0.0"/>
    <numFmt numFmtId="174" formatCode="m/d/yy;@"/>
  </numFmts>
  <fonts count="30" x14ac:knownFonts="1">
    <font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9" tint="-0.249977111117893"/>
      <name val="Arial"/>
      <family val="2"/>
    </font>
    <font>
      <sz val="10"/>
      <color indexed="8"/>
      <name val="Calibri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Down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Down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90">
    <xf numFmtId="0" fontId="0" fillId="0" borderId="0" xfId="0"/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0" fontId="2" fillId="0" borderId="0" xfId="0" applyFont="1" applyAlignment="1"/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right" vertical="top"/>
    </xf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3" applyAlignment="1" applyProtection="1">
      <alignment horizontal="left"/>
    </xf>
    <xf numFmtId="0" fontId="2" fillId="0" borderId="0" xfId="0" applyFont="1" applyAlignment="1">
      <alignment horizontal="centerContinuous" wrapText="1"/>
    </xf>
    <xf numFmtId="15" fontId="2" fillId="0" borderId="0" xfId="0" applyNumberFormat="1" applyFont="1" applyAlignment="1">
      <alignment horizontal="centerContinuous" wrapText="1"/>
    </xf>
    <xf numFmtId="15" fontId="0" fillId="0" borderId="0" xfId="0" applyNumberFormat="1"/>
    <xf numFmtId="0" fontId="2" fillId="0" borderId="0" xfId="0" applyFont="1" applyAlignment="1">
      <alignment horizontal="centerContinuous"/>
    </xf>
    <xf numFmtId="15" fontId="2" fillId="0" borderId="0" xfId="0" applyNumberFormat="1" applyFont="1" applyAlignment="1">
      <alignment horizontal="centerContinuous"/>
    </xf>
    <xf numFmtId="0" fontId="0" fillId="0" borderId="2" xfId="0" applyBorder="1" applyAlignment="1">
      <alignment wrapText="1"/>
    </xf>
    <xf numFmtId="15" fontId="0" fillId="0" borderId="2" xfId="0" applyNumberFormat="1" applyBorder="1"/>
    <xf numFmtId="0" fontId="0" fillId="0" borderId="0" xfId="0" applyAlignment="1">
      <alignment wrapText="1"/>
    </xf>
    <xf numFmtId="10" fontId="2" fillId="0" borderId="0" xfId="0" applyNumberFormat="1" applyFont="1" applyAlignment="1">
      <alignment horizontal="centerContinuous"/>
    </xf>
    <xf numFmtId="0" fontId="9" fillId="0" borderId="0" xfId="0" applyFont="1"/>
    <xf numFmtId="15" fontId="9" fillId="0" borderId="0" xfId="0" applyNumberFormat="1" applyFont="1"/>
    <xf numFmtId="0" fontId="2" fillId="0" borderId="5" xfId="0" applyFont="1" applyBorder="1" applyAlignment="1">
      <alignment textRotation="90" wrapText="1"/>
    </xf>
    <xf numFmtId="15" fontId="2" fillId="0" borderId="5" xfId="0" applyNumberFormat="1" applyFont="1" applyBorder="1" applyAlignment="1">
      <alignment textRotation="90" wrapText="1"/>
    </xf>
    <xf numFmtId="0" fontId="9" fillId="0" borderId="0" xfId="0" applyFont="1" applyAlignment="1">
      <alignment textRotation="90"/>
    </xf>
    <xf numFmtId="0" fontId="0" fillId="0" borderId="0" xfId="0" applyAlignment="1">
      <alignment textRotation="90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2" fillId="0" borderId="2" xfId="0" applyFont="1" applyBorder="1" applyAlignment="1">
      <alignment textRotation="90" wrapText="1"/>
    </xf>
    <xf numFmtId="0" fontId="4" fillId="0" borderId="0" xfId="0" applyFont="1"/>
    <xf numFmtId="0" fontId="9" fillId="0" borderId="0" xfId="0" quotePrefix="1" applyFont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5" fontId="2" fillId="0" borderId="0" xfId="0" applyNumberFormat="1" applyFont="1" applyFill="1" applyAlignment="1">
      <alignment horizontal="centerContinuous"/>
    </xf>
    <xf numFmtId="0" fontId="9" fillId="0" borderId="0" xfId="0" applyFont="1" applyFill="1"/>
    <xf numFmtId="15" fontId="9" fillId="0" borderId="0" xfId="0" applyNumberFormat="1" applyFont="1" applyFill="1"/>
    <xf numFmtId="0" fontId="9" fillId="0" borderId="0" xfId="0" quotePrefix="1" applyFont="1" applyFill="1"/>
    <xf numFmtId="0" fontId="9" fillId="0" borderId="13" xfId="0" applyFont="1" applyBorder="1" applyAlignment="1">
      <alignment textRotation="90" wrapText="1"/>
    </xf>
    <xf numFmtId="0" fontId="2" fillId="0" borderId="14" xfId="0" applyFont="1" applyBorder="1" applyAlignment="1">
      <alignment textRotation="90" wrapText="1"/>
    </xf>
    <xf numFmtId="0" fontId="4" fillId="0" borderId="14" xfId="0" applyFont="1" applyFill="1" applyBorder="1" applyAlignment="1">
      <alignment textRotation="90" wrapText="1"/>
    </xf>
    <xf numFmtId="0" fontId="2" fillId="0" borderId="14" xfId="0" applyFont="1" applyFill="1" applyBorder="1" applyAlignment="1">
      <alignment textRotation="90" wrapText="1"/>
    </xf>
    <xf numFmtId="15" fontId="2" fillId="0" borderId="14" xfId="0" applyNumberFormat="1" applyFont="1" applyBorder="1" applyAlignment="1">
      <alignment textRotation="90" wrapText="1"/>
    </xf>
    <xf numFmtId="0" fontId="9" fillId="0" borderId="2" xfId="0" applyFont="1" applyFill="1" applyBorder="1"/>
    <xf numFmtId="0" fontId="4" fillId="0" borderId="9" xfId="0" applyFont="1" applyBorder="1"/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1" xfId="0" applyFont="1" applyBorder="1"/>
    <xf numFmtId="0" fontId="4" fillId="0" borderId="16" xfId="0" applyFont="1" applyBorder="1"/>
    <xf numFmtId="0" fontId="9" fillId="0" borderId="17" xfId="0" applyFont="1" applyFill="1" applyBorder="1"/>
    <xf numFmtId="0" fontId="9" fillId="0" borderId="15" xfId="0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" fontId="9" fillId="0" borderId="0" xfId="0" applyNumberFormat="1" applyFont="1" applyFill="1"/>
    <xf numFmtId="15" fontId="2" fillId="0" borderId="21" xfId="0" applyNumberFormat="1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166" fontId="2" fillId="0" borderId="23" xfId="2" applyNumberFormat="1" applyFont="1" applyFill="1" applyBorder="1" applyAlignment="1">
      <alignment horizontal="center" vertical="top"/>
    </xf>
    <xf numFmtId="167" fontId="2" fillId="0" borderId="23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textRotation="90" wrapText="1"/>
    </xf>
    <xf numFmtId="0" fontId="2" fillId="0" borderId="28" xfId="0" applyFont="1" applyBorder="1" applyAlignment="1">
      <alignment textRotation="90" wrapText="1"/>
    </xf>
    <xf numFmtId="0" fontId="2" fillId="2" borderId="2" xfId="0" applyFont="1" applyFill="1" applyBorder="1" applyAlignment="1">
      <alignment textRotation="90" wrapText="1"/>
    </xf>
    <xf numFmtId="10" fontId="2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9" fillId="2" borderId="0" xfId="0" quotePrefix="1" applyFont="1" applyFill="1"/>
    <xf numFmtId="0" fontId="9" fillId="2" borderId="0" xfId="0" applyFont="1" applyFill="1"/>
    <xf numFmtId="0" fontId="9" fillId="3" borderId="2" xfId="0" applyFont="1" applyFill="1" applyBorder="1"/>
    <xf numFmtId="167" fontId="2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4" fillId="3" borderId="11" xfId="0" applyFont="1" applyFill="1" applyBorder="1"/>
    <xf numFmtId="0" fontId="9" fillId="3" borderId="2" xfId="0" applyFont="1" applyFill="1" applyBorder="1" applyAlignment="1">
      <alignment horizontal="center" vertical="center"/>
    </xf>
    <xf numFmtId="167" fontId="2" fillId="3" borderId="19" xfId="0" applyNumberFormat="1" applyFont="1" applyFill="1" applyBorder="1" applyAlignment="1">
      <alignment horizontal="center" vertical="center"/>
    </xf>
    <xf numFmtId="0" fontId="4" fillId="3" borderId="16" xfId="0" applyFont="1" applyFill="1" applyBorder="1"/>
    <xf numFmtId="15" fontId="2" fillId="2" borderId="14" xfId="0" applyNumberFormat="1" applyFont="1" applyFill="1" applyBorder="1" applyAlignment="1">
      <alignment textRotation="90" wrapText="1"/>
    </xf>
    <xf numFmtId="167" fontId="2" fillId="6" borderId="15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wrapText="1"/>
    </xf>
    <xf numFmtId="0" fontId="0" fillId="6" borderId="2" xfId="0" applyFill="1" applyBorder="1"/>
    <xf numFmtId="0" fontId="14" fillId="6" borderId="15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4" fillId="6" borderId="32" xfId="0" applyFont="1" applyFill="1" applyBorder="1"/>
    <xf numFmtId="0" fontId="9" fillId="6" borderId="5" xfId="0" applyFont="1" applyFill="1" applyBorder="1"/>
    <xf numFmtId="167" fontId="2" fillId="6" borderId="2" xfId="0" applyNumberFormat="1" applyFont="1" applyFill="1" applyBorder="1" applyAlignment="1">
      <alignment horizontal="center" vertical="center"/>
    </xf>
    <xf numFmtId="0" fontId="9" fillId="6" borderId="0" xfId="0" applyFont="1" applyFill="1"/>
    <xf numFmtId="0" fontId="9" fillId="6" borderId="25" xfId="0" applyFont="1" applyFill="1" applyBorder="1"/>
    <xf numFmtId="166" fontId="2" fillId="6" borderId="23" xfId="2" applyNumberFormat="1" applyFont="1" applyFill="1" applyBorder="1" applyAlignment="1">
      <alignment horizontal="center" vertical="top"/>
    </xf>
    <xf numFmtId="0" fontId="9" fillId="7" borderId="0" xfId="0" applyFont="1" applyFill="1"/>
    <xf numFmtId="0" fontId="9" fillId="6" borderId="2" xfId="0" applyFont="1" applyFill="1" applyBorder="1"/>
    <xf numFmtId="0" fontId="9" fillId="6" borderId="15" xfId="0" applyFont="1" applyFill="1" applyBorder="1" applyAlignment="1">
      <alignment horizontal="center" vertical="center"/>
    </xf>
    <xf numFmtId="167" fontId="2" fillId="6" borderId="5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0" fillId="7" borderId="0" xfId="0" applyFill="1"/>
    <xf numFmtId="0" fontId="0" fillId="0" borderId="28" xfId="0" applyBorder="1" applyAlignment="1">
      <alignment textRotation="90" wrapText="1"/>
    </xf>
    <xf numFmtId="0" fontId="6" fillId="0" borderId="51" xfId="0" applyFont="1" applyBorder="1" applyAlignment="1"/>
    <xf numFmtId="0" fontId="4" fillId="0" borderId="53" xfId="0" applyFont="1" applyBorder="1"/>
    <xf numFmtId="0" fontId="4" fillId="6" borderId="22" xfId="0" applyFont="1" applyFill="1" applyBorder="1"/>
    <xf numFmtId="167" fontId="2" fillId="2" borderId="2" xfId="0" applyNumberFormat="1" applyFont="1" applyFill="1" applyBorder="1" applyAlignment="1">
      <alignment horizontal="center" vertical="top"/>
    </xf>
    <xf numFmtId="167" fontId="2" fillId="6" borderId="2" xfId="0" applyNumberFormat="1" applyFont="1" applyFill="1" applyBorder="1" applyAlignment="1">
      <alignment horizontal="center" vertical="top"/>
    </xf>
    <xf numFmtId="167" fontId="2" fillId="5" borderId="2" xfId="0" applyNumberFormat="1" applyFont="1" applyFill="1" applyBorder="1" applyAlignment="1">
      <alignment horizontal="center" vertical="top"/>
    </xf>
    <xf numFmtId="0" fontId="9" fillId="5" borderId="2" xfId="0" applyFont="1" applyFill="1" applyBorder="1"/>
    <xf numFmtId="0" fontId="18" fillId="0" borderId="66" xfId="0" applyFont="1" applyBorder="1" applyAlignment="1">
      <alignment vertical="top" wrapText="1"/>
    </xf>
    <xf numFmtId="0" fontId="18" fillId="0" borderId="67" xfId="0" applyFont="1" applyBorder="1" applyAlignment="1">
      <alignment vertical="top" wrapText="1"/>
    </xf>
    <xf numFmtId="0" fontId="17" fillId="0" borderId="65" xfId="0" applyFont="1" applyBorder="1" applyAlignment="1">
      <alignment vertical="top" wrapText="1"/>
    </xf>
    <xf numFmtId="0" fontId="17" fillId="0" borderId="67" xfId="0" applyFont="1" applyBorder="1" applyAlignment="1">
      <alignment vertical="top" wrapText="1"/>
    </xf>
    <xf numFmtId="4" fontId="17" fillId="0" borderId="67" xfId="0" applyNumberFormat="1" applyFont="1" applyBorder="1" applyAlignment="1">
      <alignment vertical="top" wrapText="1"/>
    </xf>
    <xf numFmtId="3" fontId="17" fillId="0" borderId="67" xfId="0" applyNumberFormat="1" applyFont="1" applyBorder="1" applyAlignment="1">
      <alignment vertical="top" wrapText="1"/>
    </xf>
    <xf numFmtId="2" fontId="0" fillId="0" borderId="0" xfId="0" applyNumberFormat="1"/>
    <xf numFmtId="4" fontId="0" fillId="0" borderId="0" xfId="0" applyNumberFormat="1"/>
    <xf numFmtId="0" fontId="17" fillId="0" borderId="67" xfId="0" applyFont="1" applyBorder="1" applyAlignment="1">
      <alignment horizontal="center" vertical="top" wrapText="1"/>
    </xf>
    <xf numFmtId="0" fontId="18" fillId="8" borderId="67" xfId="0" applyFont="1" applyFill="1" applyBorder="1" applyAlignment="1">
      <alignment vertical="top" wrapText="1"/>
    </xf>
    <xf numFmtId="0" fontId="17" fillId="8" borderId="67" xfId="0" applyFont="1" applyFill="1" applyBorder="1" applyAlignment="1">
      <alignment vertical="top" wrapText="1"/>
    </xf>
    <xf numFmtId="0" fontId="17" fillId="8" borderId="67" xfId="0" applyFont="1" applyFill="1" applyBorder="1" applyAlignment="1">
      <alignment horizontal="center" vertical="top" wrapText="1"/>
    </xf>
    <xf numFmtId="3" fontId="17" fillId="8" borderId="67" xfId="0" applyNumberFormat="1" applyFont="1" applyFill="1" applyBorder="1" applyAlignment="1">
      <alignment vertical="top" wrapText="1"/>
    </xf>
    <xf numFmtId="3" fontId="0" fillId="0" borderId="0" xfId="0" applyNumberFormat="1"/>
    <xf numFmtId="169" fontId="10" fillId="6" borderId="2" xfId="0" applyNumberFormat="1" applyFont="1" applyFill="1" applyBorder="1"/>
    <xf numFmtId="0" fontId="9" fillId="6" borderId="23" xfId="0" applyFont="1" applyFill="1" applyBorder="1"/>
    <xf numFmtId="167" fontId="2" fillId="6" borderId="23" xfId="0" applyNumberFormat="1" applyFont="1" applyFill="1" applyBorder="1" applyAlignment="1">
      <alignment horizontal="center" vertical="top"/>
    </xf>
    <xf numFmtId="167" fontId="2" fillId="6" borderId="24" xfId="0" applyNumberFormat="1" applyFont="1" applyFill="1" applyBorder="1" applyAlignment="1">
      <alignment horizontal="center" vertical="top"/>
    </xf>
    <xf numFmtId="0" fontId="0" fillId="6" borderId="0" xfId="0" applyFill="1"/>
    <xf numFmtId="167" fontId="2" fillId="6" borderId="50" xfId="0" applyNumberFormat="1" applyFont="1" applyFill="1" applyBorder="1" applyAlignment="1">
      <alignment horizontal="center" vertical="top"/>
    </xf>
    <xf numFmtId="0" fontId="4" fillId="0" borderId="71" xfId="0" applyFont="1" applyBorder="1"/>
    <xf numFmtId="0" fontId="9" fillId="6" borderId="33" xfId="0" applyFont="1" applyFill="1" applyBorder="1" applyAlignment="1">
      <alignment horizontal="center"/>
    </xf>
    <xf numFmtId="15" fontId="3" fillId="0" borderId="0" xfId="0" applyNumberFormat="1" applyFont="1"/>
    <xf numFmtId="0" fontId="4" fillId="9" borderId="9" xfId="0" applyFont="1" applyFill="1" applyBorder="1"/>
    <xf numFmtId="167" fontId="2" fillId="9" borderId="2" xfId="0" applyNumberFormat="1" applyFont="1" applyFill="1" applyBorder="1" applyAlignment="1">
      <alignment horizontal="center" vertical="top"/>
    </xf>
    <xf numFmtId="0" fontId="9" fillId="9" borderId="0" xfId="0" applyFont="1" applyFill="1"/>
    <xf numFmtId="0" fontId="4" fillId="9" borderId="32" xfId="0" applyFont="1" applyFill="1" applyBorder="1"/>
    <xf numFmtId="0" fontId="4" fillId="9" borderId="16" xfId="0" applyFont="1" applyFill="1" applyBorder="1"/>
    <xf numFmtId="0" fontId="9" fillId="6" borderId="5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0" fillId="0" borderId="0" xfId="0" applyFont="1"/>
    <xf numFmtId="0" fontId="22" fillId="0" borderId="0" xfId="0" applyFont="1"/>
    <xf numFmtId="0" fontId="4" fillId="10" borderId="9" xfId="0" applyFont="1" applyFill="1" applyBorder="1"/>
    <xf numFmtId="49" fontId="4" fillId="10" borderId="15" xfId="0" applyNumberFormat="1" applyFont="1" applyFill="1" applyBorder="1" applyAlignment="1">
      <alignment horizontal="left" vertical="top" wrapText="1"/>
    </xf>
    <xf numFmtId="167" fontId="2" fillId="10" borderId="2" xfId="0" applyNumberFormat="1" applyFont="1" applyFill="1" applyBorder="1" applyAlignment="1">
      <alignment horizontal="center" vertical="top"/>
    </xf>
    <xf numFmtId="0" fontId="4" fillId="10" borderId="11" xfId="0" applyFont="1" applyFill="1" applyBorder="1"/>
    <xf numFmtId="0" fontId="9" fillId="10" borderId="2" xfId="0" applyFont="1" applyFill="1" applyBorder="1"/>
    <xf numFmtId="0" fontId="9" fillId="10" borderId="2" xfId="0" applyFont="1" applyFill="1" applyBorder="1" applyAlignment="1">
      <alignment horizontal="center" vertical="center"/>
    </xf>
    <xf numFmtId="167" fontId="2" fillId="10" borderId="2" xfId="0" applyNumberFormat="1" applyFont="1" applyFill="1" applyBorder="1" applyAlignment="1">
      <alignment horizontal="center" vertical="center"/>
    </xf>
    <xf numFmtId="0" fontId="4" fillId="10" borderId="16" xfId="0" applyFont="1" applyFill="1" applyBorder="1"/>
    <xf numFmtId="0" fontId="9" fillId="10" borderId="17" xfId="0" applyFont="1" applyFill="1" applyBorder="1"/>
    <xf numFmtId="0" fontId="9" fillId="10" borderId="17" xfId="0" applyFont="1" applyFill="1" applyBorder="1" applyAlignment="1">
      <alignment horizontal="center" vertical="center"/>
    </xf>
    <xf numFmtId="167" fontId="2" fillId="10" borderId="17" xfId="0" applyNumberFormat="1" applyFont="1" applyFill="1" applyBorder="1" applyAlignment="1">
      <alignment horizontal="center" vertical="center"/>
    </xf>
    <xf numFmtId="0" fontId="4" fillId="10" borderId="18" xfId="0" applyFont="1" applyFill="1" applyBorder="1"/>
    <xf numFmtId="168" fontId="9" fillId="10" borderId="17" xfId="0" applyNumberFormat="1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4" fillId="0" borderId="2" xfId="0" applyFont="1" applyBorder="1"/>
    <xf numFmtId="0" fontId="9" fillId="6" borderId="2" xfId="0" applyFont="1" applyFill="1" applyBorder="1" applyAlignment="1">
      <alignment horizontal="center"/>
    </xf>
    <xf numFmtId="15" fontId="9" fillId="0" borderId="2" xfId="0" applyNumberFormat="1" applyFont="1" applyBorder="1" applyAlignment="1">
      <alignment horizontal="center"/>
    </xf>
    <xf numFmtId="0" fontId="9" fillId="0" borderId="0" xfId="0" applyFont="1" applyFill="1" applyBorder="1"/>
    <xf numFmtId="49" fontId="4" fillId="0" borderId="0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168" fontId="2" fillId="10" borderId="15" xfId="0" applyNumberFormat="1" applyFont="1" applyFill="1" applyBorder="1" applyAlignment="1">
      <alignment horizontal="center" vertical="center"/>
    </xf>
    <xf numFmtId="168" fontId="2" fillId="10" borderId="19" xfId="0" applyNumberFormat="1" applyFont="1" applyFill="1" applyBorder="1" applyAlignment="1">
      <alignment horizontal="center" vertical="center"/>
    </xf>
    <xf numFmtId="168" fontId="2" fillId="10" borderId="2" xfId="0" applyNumberFormat="1" applyFont="1" applyFill="1" applyBorder="1" applyAlignment="1">
      <alignment horizontal="center" vertical="center"/>
    </xf>
    <xf numFmtId="168" fontId="2" fillId="10" borderId="33" xfId="0" applyNumberFormat="1" applyFont="1" applyFill="1" applyBorder="1" applyAlignment="1">
      <alignment horizontal="center" vertical="center"/>
    </xf>
    <xf numFmtId="168" fontId="9" fillId="10" borderId="33" xfId="0" applyNumberFormat="1" applyFont="1" applyFill="1" applyBorder="1" applyAlignment="1">
      <alignment horizontal="center" vertical="center"/>
    </xf>
    <xf numFmtId="168" fontId="2" fillId="10" borderId="17" xfId="0" applyNumberFormat="1" applyFont="1" applyFill="1" applyBorder="1" applyAlignment="1">
      <alignment horizontal="center" vertical="center"/>
    </xf>
    <xf numFmtId="168" fontId="9" fillId="10" borderId="2" xfId="0" applyNumberFormat="1" applyFont="1" applyFill="1" applyBorder="1" applyAlignment="1">
      <alignment horizontal="center" vertical="center"/>
    </xf>
    <xf numFmtId="168" fontId="2" fillId="10" borderId="17" xfId="0" applyNumberFormat="1" applyFont="1" applyFill="1" applyBorder="1" applyAlignment="1">
      <alignment horizontal="center" vertical="center" wrapText="1"/>
    </xf>
    <xf numFmtId="168" fontId="9" fillId="10" borderId="19" xfId="0" applyNumberFormat="1" applyFont="1" applyFill="1" applyBorder="1" applyAlignment="1">
      <alignment horizontal="center" vertical="center"/>
    </xf>
    <xf numFmtId="168" fontId="2" fillId="10" borderId="7" xfId="0" applyNumberFormat="1" applyFont="1" applyFill="1" applyBorder="1" applyAlignment="1">
      <alignment horizontal="center" vertical="center"/>
    </xf>
    <xf numFmtId="168" fontId="9" fillId="10" borderId="5" xfId="0" applyNumberFormat="1" applyFont="1" applyFill="1" applyBorder="1" applyAlignment="1">
      <alignment horizontal="center" vertical="center"/>
    </xf>
    <xf numFmtId="168" fontId="2" fillId="9" borderId="2" xfId="0" applyNumberFormat="1" applyFont="1" applyFill="1" applyBorder="1" applyAlignment="1">
      <alignment horizontal="center" vertical="center"/>
    </xf>
    <xf numFmtId="168" fontId="2" fillId="9" borderId="5" xfId="0" applyNumberFormat="1" applyFont="1" applyFill="1" applyBorder="1" applyAlignment="1">
      <alignment horizontal="center" vertical="center"/>
    </xf>
    <xf numFmtId="168" fontId="2" fillId="9" borderId="17" xfId="0" applyNumberFormat="1" applyFont="1" applyFill="1" applyBorder="1" applyAlignment="1">
      <alignment horizontal="center" vertical="center"/>
    </xf>
    <xf numFmtId="168" fontId="9" fillId="9" borderId="17" xfId="0" applyNumberFormat="1" applyFont="1" applyFill="1" applyBorder="1" applyAlignment="1">
      <alignment horizontal="center" vertic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6" borderId="5" xfId="0" applyNumberFormat="1" applyFont="1" applyFill="1" applyBorder="1" applyAlignment="1">
      <alignment horizontal="center" vertical="center"/>
    </xf>
    <xf numFmtId="168" fontId="9" fillId="0" borderId="5" xfId="0" applyNumberFormat="1" applyFont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168" fontId="2" fillId="6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7" fontId="2" fillId="3" borderId="82" xfId="0" applyNumberFormat="1" applyFont="1" applyFill="1" applyBorder="1" applyAlignment="1">
      <alignment horizontal="center" vertical="center"/>
    </xf>
    <xf numFmtId="15" fontId="9" fillId="3" borderId="83" xfId="0" applyNumberFormat="1" applyFont="1" applyFill="1" applyBorder="1" applyAlignment="1">
      <alignment horizontal="center" vertical="center"/>
    </xf>
    <xf numFmtId="168" fontId="9" fillId="10" borderId="81" xfId="0" applyNumberFormat="1" applyFont="1" applyFill="1" applyBorder="1" applyAlignment="1">
      <alignment horizontal="center" vertical="center"/>
    </xf>
    <xf numFmtId="168" fontId="2" fillId="10" borderId="82" xfId="0" applyNumberFormat="1" applyFont="1" applyFill="1" applyBorder="1" applyAlignment="1">
      <alignment horizontal="center" vertical="center"/>
    </xf>
    <xf numFmtId="168" fontId="9" fillId="10" borderId="73" xfId="0" applyNumberFormat="1" applyFont="1" applyFill="1" applyBorder="1" applyAlignment="1">
      <alignment horizontal="center" vertical="center"/>
    </xf>
    <xf numFmtId="168" fontId="9" fillId="10" borderId="80" xfId="0" applyNumberFormat="1" applyFont="1" applyFill="1" applyBorder="1" applyAlignment="1">
      <alignment horizontal="center" vertical="center"/>
    </xf>
    <xf numFmtId="168" fontId="2" fillId="10" borderId="73" xfId="0" applyNumberFormat="1" applyFont="1" applyFill="1" applyBorder="1" applyAlignment="1">
      <alignment horizontal="center" vertical="center"/>
    </xf>
    <xf numFmtId="168" fontId="2" fillId="10" borderId="80" xfId="0" applyNumberFormat="1" applyFont="1" applyFill="1" applyBorder="1" applyAlignment="1">
      <alignment horizontal="center" vertical="center"/>
    </xf>
    <xf numFmtId="168" fontId="9" fillId="9" borderId="81" xfId="0" applyNumberFormat="1" applyFont="1" applyFill="1" applyBorder="1" applyAlignment="1">
      <alignment horizontal="center" vertical="center"/>
    </xf>
    <xf numFmtId="168" fontId="9" fillId="9" borderId="80" xfId="0" applyNumberFormat="1" applyFont="1" applyFill="1" applyBorder="1" applyAlignment="1">
      <alignment horizontal="center" vertical="center"/>
    </xf>
    <xf numFmtId="168" fontId="9" fillId="9" borderId="69" xfId="0" applyNumberFormat="1" applyFont="1" applyFill="1" applyBorder="1" applyAlignment="1">
      <alignment horizontal="center" vertical="center"/>
    </xf>
    <xf numFmtId="168" fontId="2" fillId="9" borderId="73" xfId="0" applyNumberFormat="1" applyFont="1" applyFill="1" applyBorder="1" applyAlignment="1">
      <alignment horizontal="center" vertical="center"/>
    </xf>
    <xf numFmtId="168" fontId="2" fillId="0" borderId="84" xfId="0" applyNumberFormat="1" applyFont="1" applyFill="1" applyBorder="1" applyAlignment="1">
      <alignment horizontal="center" vertical="center"/>
    </xf>
    <xf numFmtId="168" fontId="2" fillId="0" borderId="80" xfId="0" applyNumberFormat="1" applyFont="1" applyFill="1" applyBorder="1" applyAlignment="1">
      <alignment horizontal="center" vertical="center"/>
    </xf>
    <xf numFmtId="15" fontId="2" fillId="0" borderId="2" xfId="0" applyNumberFormat="1" applyFont="1" applyBorder="1" applyAlignment="1">
      <alignment textRotation="90" wrapText="1"/>
    </xf>
    <xf numFmtId="167" fontId="11" fillId="3" borderId="2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/>
    <xf numFmtId="0" fontId="9" fillId="3" borderId="19" xfId="0" applyFont="1" applyFill="1" applyBorder="1" applyAlignment="1">
      <alignment horizontal="center"/>
    </xf>
    <xf numFmtId="15" fontId="9" fillId="3" borderId="82" xfId="0" applyNumberFormat="1" applyFont="1" applyFill="1" applyBorder="1" applyAlignment="1">
      <alignment horizontal="center" vertical="center"/>
    </xf>
    <xf numFmtId="167" fontId="2" fillId="5" borderId="19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textRotation="90" wrapText="1"/>
    </xf>
    <xf numFmtId="0" fontId="4" fillId="0" borderId="2" xfId="0" applyFont="1" applyFill="1" applyBorder="1" applyAlignment="1">
      <alignment textRotation="90" wrapText="1"/>
    </xf>
    <xf numFmtId="0" fontId="2" fillId="0" borderId="2" xfId="0" applyFont="1" applyFill="1" applyBorder="1" applyAlignment="1">
      <alignment textRotation="90" wrapText="1"/>
    </xf>
    <xf numFmtId="15" fontId="2" fillId="2" borderId="2" xfId="0" applyNumberFormat="1" applyFont="1" applyFill="1" applyBorder="1" applyAlignment="1">
      <alignment textRotation="90" wrapText="1"/>
    </xf>
    <xf numFmtId="0" fontId="9" fillId="0" borderId="2" xfId="0" applyFont="1" applyFill="1" applyBorder="1" applyAlignment="1">
      <alignment textRotation="90"/>
    </xf>
    <xf numFmtId="0" fontId="9" fillId="0" borderId="2" xfId="0" applyFont="1" applyBorder="1" applyAlignment="1">
      <alignment textRotation="90"/>
    </xf>
    <xf numFmtId="167" fontId="2" fillId="0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6" borderId="2" xfId="0" applyNumberFormat="1" applyFont="1" applyFill="1" applyBorder="1" applyAlignment="1">
      <alignment horizontal="left" vertical="top" wrapText="1"/>
    </xf>
    <xf numFmtId="171" fontId="0" fillId="0" borderId="2" xfId="0" applyNumberFormat="1" applyBorder="1"/>
    <xf numFmtId="0" fontId="2" fillId="0" borderId="0" xfId="0" applyFont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 wrapText="1"/>
    </xf>
    <xf numFmtId="4" fontId="25" fillId="0" borderId="2" xfId="0" applyNumberFormat="1" applyFont="1" applyBorder="1"/>
    <xf numFmtId="168" fontId="9" fillId="6" borderId="2" xfId="0" applyNumberFormat="1" applyFont="1" applyFill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center" vertical="center"/>
    </xf>
    <xf numFmtId="168" fontId="10" fillId="6" borderId="2" xfId="0" applyNumberFormat="1" applyFont="1" applyFill="1" applyBorder="1" applyAlignment="1">
      <alignment horizontal="center" vertical="center"/>
    </xf>
    <xf numFmtId="172" fontId="0" fillId="0" borderId="2" xfId="0" applyNumberFormat="1" applyBorder="1"/>
    <xf numFmtId="168" fontId="2" fillId="6" borderId="15" xfId="0" applyNumberFormat="1" applyFont="1" applyFill="1" applyBorder="1" applyAlignment="1">
      <alignment horizontal="center" vertical="center"/>
    </xf>
    <xf numFmtId="168" fontId="9" fillId="6" borderId="17" xfId="0" applyNumberFormat="1" applyFont="1" applyFill="1" applyBorder="1" applyAlignment="1">
      <alignment horizontal="center" vertical="center"/>
    </xf>
    <xf numFmtId="167" fontId="2" fillId="6" borderId="20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66" fontId="2" fillId="0" borderId="2" xfId="2" applyNumberFormat="1" applyFont="1" applyFill="1" applyBorder="1" applyAlignment="1">
      <alignment horizontal="center" vertical="center"/>
    </xf>
    <xf numFmtId="0" fontId="0" fillId="0" borderId="0" xfId="0" applyFill="1"/>
    <xf numFmtId="168" fontId="2" fillId="0" borderId="2" xfId="2" applyNumberFormat="1" applyFont="1" applyFill="1" applyBorder="1" applyAlignment="1">
      <alignment horizontal="center" vertical="center"/>
    </xf>
    <xf numFmtId="0" fontId="9" fillId="0" borderId="0" xfId="0" quotePrefix="1" applyFont="1" applyBorder="1"/>
    <xf numFmtId="0" fontId="9" fillId="2" borderId="0" xfId="0" quotePrefix="1" applyFont="1" applyFill="1" applyBorder="1"/>
    <xf numFmtId="0" fontId="9" fillId="0" borderId="0" xfId="0" applyFont="1" applyBorder="1"/>
    <xf numFmtId="0" fontId="9" fillId="0" borderId="60" xfId="0" applyFont="1" applyFill="1" applyBorder="1" applyAlignment="1">
      <alignment textRotation="90"/>
    </xf>
    <xf numFmtId="0" fontId="9" fillId="0" borderId="0" xfId="0" applyFont="1" applyFill="1" applyBorder="1" applyAlignment="1">
      <alignment textRotation="90"/>
    </xf>
    <xf numFmtId="0" fontId="2" fillId="0" borderId="80" xfId="0" applyFont="1" applyBorder="1" applyAlignment="1">
      <alignment textRotation="90" wrapText="1"/>
    </xf>
    <xf numFmtId="49" fontId="4" fillId="9" borderId="2" xfId="0" applyNumberFormat="1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horizontal="center" vertical="center"/>
    </xf>
    <xf numFmtId="167" fontId="2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/>
    <xf numFmtId="3" fontId="15" fillId="0" borderId="2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8" fontId="2" fillId="6" borderId="0" xfId="2" applyNumberFormat="1" applyFont="1" applyFill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9" fillId="4" borderId="0" xfId="0" applyNumberFormat="1" applyFont="1" applyFill="1" applyBorder="1" applyAlignment="1">
      <alignment vertical="center"/>
    </xf>
    <xf numFmtId="168" fontId="2" fillId="4" borderId="0" xfId="0" applyNumberFormat="1" applyFont="1" applyFill="1" applyBorder="1" applyAlignment="1">
      <alignment horizontal="center" vertical="center"/>
    </xf>
    <xf numFmtId="168" fontId="10" fillId="4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vertical="center"/>
    </xf>
    <xf numFmtId="2" fontId="10" fillId="10" borderId="0" xfId="0" applyNumberFormat="1" applyFont="1" applyFill="1" applyBorder="1" applyAlignment="1">
      <alignment horizontal="center" textRotation="90"/>
    </xf>
    <xf numFmtId="1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6" borderId="2" xfId="0" applyFill="1" applyBorder="1" applyAlignment="1">
      <alignment horizontal="left"/>
    </xf>
    <xf numFmtId="0" fontId="4" fillId="0" borderId="22" xfId="0" applyFont="1" applyFill="1" applyBorder="1"/>
    <xf numFmtId="0" fontId="4" fillId="0" borderId="53" xfId="0" applyFont="1" applyFill="1" applyBorder="1"/>
    <xf numFmtId="167" fontId="2" fillId="0" borderId="78" xfId="0" applyNumberFormat="1" applyFont="1" applyFill="1" applyBorder="1" applyAlignment="1">
      <alignment horizontal="center" vertical="top"/>
    </xf>
    <xf numFmtId="0" fontId="4" fillId="0" borderId="23" xfId="0" applyFont="1" applyFill="1" applyBorder="1"/>
    <xf numFmtId="168" fontId="4" fillId="0" borderId="35" xfId="0" applyNumberFormat="1" applyFont="1" applyFill="1" applyBorder="1"/>
    <xf numFmtId="0" fontId="4" fillId="0" borderId="25" xfId="0" applyFont="1" applyFill="1" applyBorder="1"/>
    <xf numFmtId="168" fontId="2" fillId="0" borderId="25" xfId="0" applyNumberFormat="1" applyFont="1" applyFill="1" applyBorder="1" applyAlignment="1">
      <alignment horizontal="center"/>
    </xf>
    <xf numFmtId="168" fontId="2" fillId="0" borderId="25" xfId="0" applyNumberFormat="1" applyFont="1" applyFill="1" applyBorder="1"/>
    <xf numFmtId="168" fontId="2" fillId="0" borderId="79" xfId="0" applyNumberFormat="1" applyFont="1" applyFill="1" applyBorder="1"/>
    <xf numFmtId="168" fontId="4" fillId="0" borderId="48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vertical="center"/>
    </xf>
    <xf numFmtId="168" fontId="4" fillId="0" borderId="2" xfId="0" applyNumberFormat="1" applyFont="1" applyFill="1" applyBorder="1"/>
    <xf numFmtId="0" fontId="4" fillId="0" borderId="2" xfId="0" applyFont="1" applyFill="1" applyBorder="1"/>
    <xf numFmtId="168" fontId="14" fillId="0" borderId="2" xfId="0" applyNumberFormat="1" applyFont="1" applyFill="1" applyBorder="1" applyAlignment="1">
      <alignment horizontal="left" vertical="center" wrapText="1"/>
    </xf>
    <xf numFmtId="168" fontId="4" fillId="0" borderId="2" xfId="0" applyNumberFormat="1" applyFont="1" applyFill="1" applyBorder="1" applyAlignment="1">
      <alignment vertical="center"/>
    </xf>
    <xf numFmtId="168" fontId="4" fillId="0" borderId="2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textRotation="90" wrapText="1"/>
    </xf>
    <xf numFmtId="0" fontId="2" fillId="0" borderId="28" xfId="0" applyFont="1" applyFill="1" applyBorder="1" applyAlignment="1">
      <alignment textRotation="90" wrapText="1"/>
    </xf>
    <xf numFmtId="0" fontId="2" fillId="0" borderId="27" xfId="0" applyFont="1" applyFill="1" applyBorder="1" applyAlignment="1">
      <alignment textRotation="90" wrapText="1"/>
    </xf>
    <xf numFmtId="15" fontId="2" fillId="0" borderId="14" xfId="0" applyNumberFormat="1" applyFont="1" applyFill="1" applyBorder="1" applyAlignment="1">
      <alignment horizontal="center" textRotation="90" wrapText="1"/>
    </xf>
    <xf numFmtId="15" fontId="2" fillId="0" borderId="14" xfId="0" applyNumberFormat="1" applyFont="1" applyFill="1" applyBorder="1" applyAlignment="1">
      <alignment textRotation="90" wrapText="1"/>
    </xf>
    <xf numFmtId="15" fontId="2" fillId="0" borderId="21" xfId="0" applyNumberFormat="1" applyFont="1" applyFill="1" applyBorder="1" applyAlignment="1">
      <alignment textRotation="90" wrapText="1"/>
    </xf>
    <xf numFmtId="0" fontId="2" fillId="0" borderId="22" xfId="0" applyFont="1" applyFill="1" applyBorder="1" applyAlignment="1">
      <alignment textRotation="90" wrapText="1"/>
    </xf>
    <xf numFmtId="0" fontId="2" fillId="0" borderId="5" xfId="0" applyFont="1" applyFill="1" applyBorder="1" applyAlignment="1">
      <alignment textRotation="90" wrapText="1"/>
    </xf>
    <xf numFmtId="15" fontId="2" fillId="0" borderId="5" xfId="0" applyNumberFormat="1" applyFont="1" applyFill="1" applyBorder="1" applyAlignment="1">
      <alignment textRotation="90" wrapText="1"/>
    </xf>
    <xf numFmtId="0" fontId="9" fillId="9" borderId="2" xfId="0" applyFont="1" applyFill="1" applyBorder="1" applyAlignment="1">
      <alignment horizontal="center"/>
    </xf>
    <xf numFmtId="15" fontId="9" fillId="9" borderId="2" xfId="0" applyNumberFormat="1" applyFont="1" applyFill="1" applyBorder="1" applyAlignment="1">
      <alignment horizontal="center"/>
    </xf>
    <xf numFmtId="166" fontId="2" fillId="0" borderId="50" xfId="2" applyNumberFormat="1" applyFont="1" applyFill="1" applyBorder="1" applyAlignment="1">
      <alignment horizontal="center" vertical="top"/>
    </xf>
    <xf numFmtId="0" fontId="4" fillId="0" borderId="50" xfId="0" applyFont="1" applyFill="1" applyBorder="1"/>
    <xf numFmtId="167" fontId="2" fillId="0" borderId="50" xfId="0" applyNumberFormat="1" applyFont="1" applyFill="1" applyBorder="1" applyAlignment="1">
      <alignment horizontal="center" vertical="top"/>
    </xf>
    <xf numFmtId="167" fontId="2" fillId="0" borderId="90" xfId="0" applyNumberFormat="1" applyFont="1" applyFill="1" applyBorder="1" applyAlignment="1">
      <alignment horizontal="center" vertical="top"/>
    </xf>
    <xf numFmtId="168" fontId="4" fillId="0" borderId="88" xfId="0" applyNumberFormat="1" applyFont="1" applyFill="1" applyBorder="1"/>
    <xf numFmtId="0" fontId="4" fillId="6" borderId="53" xfId="0" applyFont="1" applyFill="1" applyBorder="1"/>
    <xf numFmtId="0" fontId="4" fillId="6" borderId="2" xfId="0" applyFont="1" applyFill="1" applyBorder="1"/>
    <xf numFmtId="166" fontId="2" fillId="6" borderId="25" xfId="2" applyNumberFormat="1" applyFont="1" applyFill="1" applyBorder="1" applyAlignment="1">
      <alignment horizontal="center" vertical="top"/>
    </xf>
    <xf numFmtId="15" fontId="9" fillId="6" borderId="25" xfId="0" applyNumberFormat="1" applyFont="1" applyFill="1" applyBorder="1"/>
    <xf numFmtId="15" fontId="9" fillId="6" borderId="26" xfId="0" applyNumberFormat="1" applyFont="1" applyFill="1" applyBorder="1"/>
    <xf numFmtId="168" fontId="9" fillId="6" borderId="3" xfId="0" applyNumberFormat="1" applyFont="1" applyFill="1" applyBorder="1"/>
    <xf numFmtId="0" fontId="4" fillId="6" borderId="16" xfId="0" applyFont="1" applyFill="1" applyBorder="1"/>
    <xf numFmtId="0" fontId="9" fillId="6" borderId="17" xfId="0" applyFont="1" applyFill="1" applyBorder="1"/>
    <xf numFmtId="0" fontId="9" fillId="6" borderId="17" xfId="0" applyFont="1" applyFill="1" applyBorder="1" applyAlignment="1">
      <alignment horizontal="center" vertical="center"/>
    </xf>
    <xf numFmtId="167" fontId="2" fillId="6" borderId="17" xfId="0" applyNumberFormat="1" applyFont="1" applyFill="1" applyBorder="1" applyAlignment="1">
      <alignment horizontal="center" vertical="center"/>
    </xf>
    <xf numFmtId="15" fontId="9" fillId="6" borderId="17" xfId="0" applyNumberFormat="1" applyFont="1" applyFill="1" applyBorder="1" applyAlignment="1">
      <alignment horizontal="center" vertical="center"/>
    </xf>
    <xf numFmtId="0" fontId="4" fillId="6" borderId="9" xfId="0" applyFont="1" applyFill="1" applyBorder="1"/>
    <xf numFmtId="0" fontId="9" fillId="6" borderId="15" xfId="0" applyFont="1" applyFill="1" applyBorder="1" applyAlignment="1">
      <alignment horizontal="center"/>
    </xf>
    <xf numFmtId="49" fontId="4" fillId="6" borderId="15" xfId="0" applyNumberFormat="1" applyFont="1" applyFill="1" applyBorder="1" applyAlignment="1">
      <alignment horizontal="left" vertical="top" wrapText="1"/>
    </xf>
    <xf numFmtId="0" fontId="4" fillId="6" borderId="11" xfId="0" applyFont="1" applyFill="1" applyBorder="1"/>
    <xf numFmtId="0" fontId="4" fillId="6" borderId="17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/>
    </xf>
    <xf numFmtId="49" fontId="4" fillId="11" borderId="2" xfId="0" applyNumberFormat="1" applyFont="1" applyFill="1" applyBorder="1" applyAlignment="1">
      <alignment horizontal="left" vertical="top" wrapText="1"/>
    </xf>
    <xf numFmtId="0" fontId="9" fillId="11" borderId="2" xfId="0" applyFont="1" applyFill="1" applyBorder="1" applyAlignment="1">
      <alignment horizontal="center" vertical="center"/>
    </xf>
    <xf numFmtId="167" fontId="2" fillId="11" borderId="2" xfId="0" applyNumberFormat="1" applyFont="1" applyFill="1" applyBorder="1" applyAlignment="1">
      <alignment horizontal="center" vertical="center"/>
    </xf>
    <xf numFmtId="168" fontId="2" fillId="11" borderId="2" xfId="0" applyNumberFormat="1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/>
    </xf>
    <xf numFmtId="0" fontId="9" fillId="11" borderId="2" xfId="0" applyFont="1" applyFill="1" applyBorder="1"/>
    <xf numFmtId="0" fontId="9" fillId="11" borderId="17" xfId="0" applyFont="1" applyFill="1" applyBorder="1" applyAlignment="1">
      <alignment horizontal="center"/>
    </xf>
    <xf numFmtId="0" fontId="12" fillId="11" borderId="2" xfId="0" applyFont="1" applyFill="1" applyBorder="1"/>
    <xf numFmtId="0" fontId="9" fillId="9" borderId="2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33" xfId="0" applyFont="1" applyFill="1" applyBorder="1" applyAlignment="1">
      <alignment horizontal="center"/>
    </xf>
    <xf numFmtId="0" fontId="4" fillId="9" borderId="71" xfId="0" applyFont="1" applyFill="1" applyBorder="1"/>
    <xf numFmtId="168" fontId="9" fillId="9" borderId="5" xfId="0" applyNumberFormat="1" applyFont="1" applyFill="1" applyBorder="1" applyAlignment="1">
      <alignment horizontal="center" vertical="center"/>
    </xf>
    <xf numFmtId="168" fontId="2" fillId="9" borderId="84" xfId="0" applyNumberFormat="1" applyFont="1" applyFill="1" applyBorder="1" applyAlignment="1">
      <alignment horizontal="center" vertical="center"/>
    </xf>
    <xf numFmtId="0" fontId="9" fillId="9" borderId="0" xfId="0" applyFont="1" applyFill="1" applyBorder="1"/>
    <xf numFmtId="0" fontId="4" fillId="9" borderId="2" xfId="0" applyFont="1" applyFill="1" applyBorder="1"/>
    <xf numFmtId="168" fontId="26" fillId="9" borderId="2" xfId="0" applyNumberFormat="1" applyFont="1" applyFill="1" applyBorder="1" applyAlignment="1">
      <alignment horizontal="center" vertical="center"/>
    </xf>
    <xf numFmtId="168" fontId="9" fillId="9" borderId="2" xfId="0" applyNumberFormat="1" applyFont="1" applyFill="1" applyBorder="1" applyAlignment="1">
      <alignment horizontal="center" vertical="center"/>
    </xf>
    <xf numFmtId="168" fontId="2" fillId="9" borderId="80" xfId="0" applyNumberFormat="1" applyFont="1" applyFill="1" applyBorder="1" applyAlignment="1">
      <alignment horizontal="center" vertical="center"/>
    </xf>
    <xf numFmtId="168" fontId="2" fillId="9" borderId="33" xfId="0" applyNumberFormat="1" applyFont="1" applyFill="1" applyBorder="1" applyAlignment="1">
      <alignment horizontal="center" vertical="center"/>
    </xf>
    <xf numFmtId="168" fontId="9" fillId="9" borderId="33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49" fontId="4" fillId="9" borderId="15" xfId="0" applyNumberFormat="1" applyFont="1" applyFill="1" applyBorder="1" applyAlignment="1">
      <alignment horizontal="left" vertical="top" wrapText="1"/>
    </xf>
    <xf numFmtId="0" fontId="9" fillId="9" borderId="15" xfId="0" applyFont="1" applyFill="1" applyBorder="1" applyAlignment="1">
      <alignment horizontal="center" vertical="center"/>
    </xf>
    <xf numFmtId="167" fontId="2" fillId="9" borderId="15" xfId="0" applyNumberFormat="1" applyFont="1" applyFill="1" applyBorder="1" applyAlignment="1">
      <alignment horizontal="center" vertical="center"/>
    </xf>
    <xf numFmtId="0" fontId="4" fillId="9" borderId="11" xfId="0" applyFont="1" applyFill="1" applyBorder="1"/>
    <xf numFmtId="168" fontId="2" fillId="9" borderId="15" xfId="0" applyNumberFormat="1" applyFont="1" applyFill="1" applyBorder="1" applyAlignment="1">
      <alignment horizontal="center" vertical="center"/>
    </xf>
    <xf numFmtId="0" fontId="9" fillId="9" borderId="5" xfId="0" applyFont="1" applyFill="1" applyBorder="1"/>
    <xf numFmtId="0" fontId="9" fillId="9" borderId="33" xfId="0" applyFont="1" applyFill="1" applyBorder="1" applyAlignment="1">
      <alignment horizontal="center" vertical="center"/>
    </xf>
    <xf numFmtId="167" fontId="2" fillId="9" borderId="33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167" fontId="2" fillId="9" borderId="5" xfId="0" applyNumberFormat="1" applyFont="1" applyFill="1" applyBorder="1" applyAlignment="1">
      <alignment horizontal="center" vertical="center"/>
    </xf>
    <xf numFmtId="14" fontId="4" fillId="9" borderId="5" xfId="0" applyNumberFormat="1" applyFont="1" applyFill="1" applyBorder="1" applyAlignment="1">
      <alignment horizontal="center" vertical="center"/>
    </xf>
    <xf numFmtId="168" fontId="2" fillId="9" borderId="14" xfId="0" applyNumberFormat="1" applyFont="1" applyFill="1" applyBorder="1" applyAlignment="1">
      <alignment horizontal="center" vertical="center"/>
    </xf>
    <xf numFmtId="0" fontId="12" fillId="9" borderId="5" xfId="0" applyFont="1" applyFill="1" applyBorder="1"/>
    <xf numFmtId="168" fontId="2" fillId="9" borderId="19" xfId="0" applyNumberFormat="1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15" fontId="9" fillId="9" borderId="17" xfId="0" applyNumberFormat="1" applyFont="1" applyFill="1" applyBorder="1" applyAlignment="1">
      <alignment horizontal="center" vertical="center"/>
    </xf>
    <xf numFmtId="0" fontId="12" fillId="9" borderId="17" xfId="0" applyFont="1" applyFill="1" applyBorder="1"/>
    <xf numFmtId="0" fontId="9" fillId="6" borderId="2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4" fillId="9" borderId="53" xfId="0" applyFont="1" applyFill="1" applyBorder="1"/>
    <xf numFmtId="166" fontId="2" fillId="9" borderId="23" xfId="2" applyNumberFormat="1" applyFont="1" applyFill="1" applyBorder="1" applyAlignment="1">
      <alignment horizontal="center" vertical="top"/>
    </xf>
    <xf numFmtId="167" fontId="2" fillId="9" borderId="23" xfId="0" applyNumberFormat="1" applyFont="1" applyFill="1" applyBorder="1" applyAlignment="1">
      <alignment horizontal="center" vertical="top"/>
    </xf>
    <xf numFmtId="167" fontId="2" fillId="9" borderId="24" xfId="0" applyNumberFormat="1" applyFont="1" applyFill="1" applyBorder="1" applyAlignment="1">
      <alignment horizontal="center" vertical="top"/>
    </xf>
    <xf numFmtId="168" fontId="9" fillId="9" borderId="4" xfId="0" applyNumberFormat="1" applyFont="1" applyFill="1" applyBorder="1"/>
    <xf numFmtId="0" fontId="0" fillId="9" borderId="0" xfId="0" applyFill="1"/>
    <xf numFmtId="0" fontId="4" fillId="9" borderId="22" xfId="0" applyFont="1" applyFill="1" applyBorder="1"/>
    <xf numFmtId="168" fontId="9" fillId="9" borderId="1" xfId="0" applyNumberFormat="1" applyFont="1" applyFill="1" applyBorder="1"/>
    <xf numFmtId="168" fontId="9" fillId="9" borderId="49" xfId="0" applyNumberFormat="1" applyFont="1" applyFill="1" applyBorder="1"/>
    <xf numFmtId="167" fontId="2" fillId="9" borderId="50" xfId="0" applyNumberFormat="1" applyFont="1" applyFill="1" applyBorder="1" applyAlignment="1">
      <alignment horizontal="center" vertical="top"/>
    </xf>
    <xf numFmtId="167" fontId="2" fillId="9" borderId="70" xfId="0" applyNumberFormat="1" applyFont="1" applyFill="1" applyBorder="1" applyAlignment="1">
      <alignment horizontal="center" vertical="top"/>
    </xf>
    <xf numFmtId="15" fontId="9" fillId="9" borderId="25" xfId="0" applyNumberFormat="1" applyFont="1" applyFill="1" applyBorder="1"/>
    <xf numFmtId="15" fontId="9" fillId="9" borderId="26" xfId="0" applyNumberFormat="1" applyFont="1" applyFill="1" applyBorder="1"/>
    <xf numFmtId="168" fontId="9" fillId="9" borderId="3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168" fontId="2" fillId="0" borderId="0" xfId="2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textRotation="90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9" borderId="78" xfId="0" applyFont="1" applyFill="1" applyBorder="1"/>
    <xf numFmtId="167" fontId="2" fillId="9" borderId="29" xfId="0" applyNumberFormat="1" applyFont="1" applyFill="1" applyBorder="1" applyAlignment="1">
      <alignment horizontal="center" vertical="top"/>
    </xf>
    <xf numFmtId="167" fontId="2" fillId="9" borderId="78" xfId="0" applyNumberFormat="1" applyFont="1" applyFill="1" applyBorder="1" applyAlignment="1">
      <alignment horizontal="center" vertical="top"/>
    </xf>
    <xf numFmtId="167" fontId="2" fillId="9" borderId="89" xfId="0" applyNumberFormat="1" applyFont="1" applyFill="1" applyBorder="1" applyAlignment="1">
      <alignment horizontal="center" vertical="top"/>
    </xf>
    <xf numFmtId="0" fontId="4" fillId="9" borderId="5" xfId="0" applyFont="1" applyFill="1" applyBorder="1"/>
    <xf numFmtId="0" fontId="4" fillId="9" borderId="23" xfId="0" applyFont="1" applyFill="1" applyBorder="1"/>
    <xf numFmtId="0" fontId="2" fillId="9" borderId="23" xfId="0" applyNumberFormat="1" applyFont="1" applyFill="1" applyBorder="1" applyAlignment="1">
      <alignment horizontal="center" vertical="top"/>
    </xf>
    <xf numFmtId="168" fontId="4" fillId="9" borderId="4" xfId="0" applyNumberFormat="1" applyFont="1" applyFill="1" applyBorder="1"/>
    <xf numFmtId="168" fontId="4" fillId="9" borderId="1" xfId="0" applyNumberFormat="1" applyFont="1" applyFill="1" applyBorder="1"/>
    <xf numFmtId="168" fontId="4" fillId="9" borderId="49" xfId="0" applyNumberFormat="1" applyFont="1" applyFill="1" applyBorder="1"/>
    <xf numFmtId="15" fontId="4" fillId="9" borderId="25" xfId="0" applyNumberFormat="1" applyFont="1" applyFill="1" applyBorder="1"/>
    <xf numFmtId="15" fontId="4" fillId="9" borderId="26" xfId="0" applyNumberFormat="1" applyFont="1" applyFill="1" applyBorder="1"/>
    <xf numFmtId="168" fontId="4" fillId="9" borderId="3" xfId="0" applyNumberFormat="1" applyFont="1" applyFill="1" applyBorder="1"/>
    <xf numFmtId="0" fontId="14" fillId="9" borderId="2" xfId="0" applyFont="1" applyFill="1" applyBorder="1"/>
    <xf numFmtId="166" fontId="2" fillId="9" borderId="2" xfId="2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vertical="center"/>
    </xf>
    <xf numFmtId="168" fontId="2" fillId="9" borderId="2" xfId="0" applyNumberFormat="1" applyFont="1" applyFill="1" applyBorder="1" applyAlignment="1">
      <alignment horizontal="right" vertical="center"/>
    </xf>
    <xf numFmtId="168" fontId="4" fillId="9" borderId="2" xfId="0" applyNumberFormat="1" applyFont="1" applyFill="1" applyBorder="1" applyAlignment="1">
      <alignment vertical="center"/>
    </xf>
    <xf numFmtId="168" fontId="2" fillId="9" borderId="2" xfId="2" applyNumberFormat="1" applyFont="1" applyFill="1" applyBorder="1" applyAlignment="1">
      <alignment horizontal="center" vertical="center"/>
    </xf>
    <xf numFmtId="168" fontId="14" fillId="9" borderId="2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9" fillId="0" borderId="5" xfId="0" applyFont="1" applyFill="1" applyBorder="1"/>
    <xf numFmtId="0" fontId="9" fillId="0" borderId="5" xfId="0" applyFont="1" applyFill="1" applyBorder="1" applyAlignment="1">
      <alignment horizontal="center" vertical="center"/>
    </xf>
    <xf numFmtId="15" fontId="9" fillId="0" borderId="5" xfId="0" applyNumberFormat="1" applyFont="1" applyBorder="1" applyAlignment="1">
      <alignment horizontal="center" vertical="center"/>
    </xf>
    <xf numFmtId="167" fontId="2" fillId="0" borderId="69" xfId="0" applyNumberFormat="1" applyFont="1" applyFill="1" applyBorder="1" applyAlignment="1">
      <alignment horizontal="center" vertical="center"/>
    </xf>
    <xf numFmtId="15" fontId="9" fillId="0" borderId="5" xfId="0" applyNumberFormat="1" applyFont="1" applyBorder="1" applyAlignment="1">
      <alignment horizontal="center"/>
    </xf>
    <xf numFmtId="167" fontId="2" fillId="2" borderId="5" xfId="0" applyNumberFormat="1" applyFont="1" applyFill="1" applyBorder="1" applyAlignment="1">
      <alignment horizontal="center" vertical="top"/>
    </xf>
    <xf numFmtId="0" fontId="4" fillId="0" borderId="13" xfId="0" applyFont="1" applyBorder="1"/>
    <xf numFmtId="0" fontId="9" fillId="0" borderId="15" xfId="0" applyFont="1" applyFill="1" applyBorder="1"/>
    <xf numFmtId="168" fontId="2" fillId="0" borderId="14" xfId="0" applyNumberFormat="1" applyFont="1" applyFill="1" applyBorder="1" applyAlignment="1">
      <alignment horizontal="center" vertical="center"/>
    </xf>
    <xf numFmtId="168" fontId="2" fillId="6" borderId="14" xfId="0" applyNumberFormat="1" applyFont="1" applyFill="1" applyBorder="1" applyAlignment="1">
      <alignment horizontal="center" vertical="center"/>
    </xf>
    <xf numFmtId="168" fontId="9" fillId="0" borderId="14" xfId="0" applyNumberFormat="1" applyFont="1" applyBorder="1" applyAlignment="1">
      <alignment horizontal="center" vertical="center"/>
    </xf>
    <xf numFmtId="168" fontId="2" fillId="0" borderId="92" xfId="0" applyNumberFormat="1" applyFont="1" applyFill="1" applyBorder="1" applyAlignment="1">
      <alignment horizontal="center" vertical="center"/>
    </xf>
    <xf numFmtId="15" fontId="9" fillId="0" borderId="15" xfId="0" applyNumberFormat="1" applyFont="1" applyBorder="1" applyAlignment="1">
      <alignment horizontal="center"/>
    </xf>
    <xf numFmtId="167" fontId="2" fillId="2" borderId="15" xfId="0" applyNumberFormat="1" applyFont="1" applyFill="1" applyBorder="1" applyAlignment="1">
      <alignment horizontal="center" vertical="top"/>
    </xf>
    <xf numFmtId="0" fontId="4" fillId="0" borderId="17" xfId="0" applyFont="1" applyBorder="1"/>
    <xf numFmtId="167" fontId="2" fillId="9" borderId="17" xfId="0" applyNumberFormat="1" applyFont="1" applyFill="1" applyBorder="1" applyAlignment="1">
      <alignment horizontal="center" vertical="center"/>
    </xf>
    <xf numFmtId="15" fontId="9" fillId="0" borderId="17" xfId="0" applyNumberFormat="1" applyFont="1" applyBorder="1" applyAlignment="1">
      <alignment horizontal="center" vertical="center"/>
    </xf>
    <xf numFmtId="167" fontId="2" fillId="0" borderId="73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/>
    </xf>
    <xf numFmtId="15" fontId="9" fillId="0" borderId="17" xfId="0" applyNumberFormat="1" applyFont="1" applyBorder="1" applyAlignment="1">
      <alignment horizontal="center"/>
    </xf>
    <xf numFmtId="167" fontId="2" fillId="2" borderId="17" xfId="0" applyNumberFormat="1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vertical="center"/>
    </xf>
    <xf numFmtId="168" fontId="9" fillId="6" borderId="5" xfId="0" applyNumberFormat="1" applyFont="1" applyFill="1" applyBorder="1" applyAlignment="1">
      <alignment horizontal="center" vertical="center"/>
    </xf>
    <xf numFmtId="167" fontId="2" fillId="6" borderId="5" xfId="0" applyNumberFormat="1" applyFont="1" applyFill="1" applyBorder="1" applyAlignment="1">
      <alignment horizontal="center" vertical="top"/>
    </xf>
    <xf numFmtId="0" fontId="9" fillId="6" borderId="72" xfId="0" applyFont="1" applyFill="1" applyBorder="1" applyAlignment="1">
      <alignment horizontal="center"/>
    </xf>
    <xf numFmtId="168" fontId="9" fillId="6" borderId="2" xfId="0" applyNumberFormat="1" applyFont="1" applyFill="1" applyBorder="1" applyAlignment="1">
      <alignment horizontal="center"/>
    </xf>
    <xf numFmtId="168" fontId="9" fillId="6" borderId="5" xfId="0" applyNumberFormat="1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 wrapText="1"/>
    </xf>
    <xf numFmtId="168" fontId="9" fillId="6" borderId="33" xfId="0" applyNumberFormat="1" applyFont="1" applyFill="1" applyBorder="1" applyAlignment="1">
      <alignment horizontal="center"/>
    </xf>
    <xf numFmtId="0" fontId="20" fillId="9" borderId="80" xfId="0" applyFont="1" applyFill="1" applyBorder="1" applyAlignment="1"/>
    <xf numFmtId="0" fontId="20" fillId="9" borderId="39" xfId="0" applyFont="1" applyFill="1" applyBorder="1" applyAlignment="1"/>
    <xf numFmtId="0" fontId="20" fillId="9" borderId="60" xfId="0" applyFont="1" applyFill="1" applyBorder="1" applyAlignment="1"/>
    <xf numFmtId="0" fontId="10" fillId="9" borderId="80" xfId="0" applyFont="1" applyFill="1" applyBorder="1" applyAlignment="1">
      <alignment vertical="top"/>
    </xf>
    <xf numFmtId="0" fontId="10" fillId="9" borderId="39" xfId="0" applyFont="1" applyFill="1" applyBorder="1" applyAlignment="1">
      <alignment vertical="top"/>
    </xf>
    <xf numFmtId="0" fontId="10" fillId="9" borderId="60" xfId="0" applyFont="1" applyFill="1" applyBorder="1" applyAlignment="1">
      <alignment vertical="top"/>
    </xf>
    <xf numFmtId="168" fontId="2" fillId="9" borderId="23" xfId="0" applyNumberFormat="1" applyFont="1" applyFill="1" applyBorder="1" applyAlignment="1">
      <alignment horizontal="center" vertical="top"/>
    </xf>
    <xf numFmtId="168" fontId="2" fillId="9" borderId="2" xfId="0" applyNumberFormat="1" applyFont="1" applyFill="1" applyBorder="1" applyAlignment="1">
      <alignment horizontal="center" vertical="top"/>
    </xf>
    <xf numFmtId="168" fontId="4" fillId="9" borderId="2" xfId="0" applyNumberFormat="1" applyFont="1" applyFill="1" applyBorder="1"/>
    <xf numFmtId="166" fontId="2" fillId="9" borderId="50" xfId="2" applyNumberFormat="1" applyFont="1" applyFill="1" applyBorder="1" applyAlignment="1">
      <alignment horizontal="center" vertical="top"/>
    </xf>
    <xf numFmtId="0" fontId="4" fillId="9" borderId="50" xfId="0" applyFont="1" applyFill="1" applyBorder="1"/>
    <xf numFmtId="168" fontId="2" fillId="9" borderId="50" xfId="0" applyNumberFormat="1" applyFont="1" applyFill="1" applyBorder="1" applyAlignment="1">
      <alignment horizontal="center" vertical="top"/>
    </xf>
    <xf numFmtId="168" fontId="2" fillId="9" borderId="25" xfId="0" applyNumberFormat="1" applyFont="1" applyFill="1" applyBorder="1" applyAlignment="1">
      <alignment horizontal="center"/>
    </xf>
    <xf numFmtId="168" fontId="2" fillId="9" borderId="25" xfId="0" applyNumberFormat="1" applyFont="1" applyFill="1" applyBorder="1"/>
    <xf numFmtId="0" fontId="4" fillId="9" borderId="19" xfId="0" applyFont="1" applyFill="1" applyBorder="1"/>
    <xf numFmtId="166" fontId="2" fillId="9" borderId="23" xfId="2" applyNumberFormat="1" applyFont="1" applyFill="1" applyBorder="1" applyAlignment="1">
      <alignment horizontal="center"/>
    </xf>
    <xf numFmtId="168" fontId="13" fillId="9" borderId="2" xfId="0" applyNumberFormat="1" applyFont="1" applyFill="1" applyBorder="1"/>
    <xf numFmtId="0" fontId="4" fillId="9" borderId="17" xfId="0" applyFont="1" applyFill="1" applyBorder="1"/>
    <xf numFmtId="166" fontId="2" fillId="9" borderId="76" xfId="2" applyNumberFormat="1" applyFont="1" applyFill="1" applyBorder="1" applyAlignment="1">
      <alignment horizontal="center"/>
    </xf>
    <xf numFmtId="0" fontId="4" fillId="9" borderId="76" xfId="0" applyFont="1" applyFill="1" applyBorder="1" applyAlignment="1">
      <alignment vertical="center"/>
    </xf>
    <xf numFmtId="168" fontId="2" fillId="9" borderId="76" xfId="0" applyNumberFormat="1" applyFont="1" applyFill="1" applyBorder="1" applyAlignment="1">
      <alignment horizontal="center" vertical="center"/>
    </xf>
    <xf numFmtId="168" fontId="2" fillId="9" borderId="76" xfId="0" applyNumberFormat="1" applyFont="1" applyFill="1" applyBorder="1" applyAlignment="1">
      <alignment vertical="center"/>
    </xf>
    <xf numFmtId="168" fontId="2" fillId="9" borderId="34" xfId="0" applyNumberFormat="1" applyFont="1" applyFill="1" applyBorder="1" applyAlignment="1">
      <alignment horizontal="center" vertical="center"/>
    </xf>
    <xf numFmtId="168" fontId="4" fillId="9" borderId="17" xfId="0" applyNumberFormat="1" applyFont="1" applyFill="1" applyBorder="1"/>
    <xf numFmtId="0" fontId="14" fillId="9" borderId="19" xfId="0" applyFont="1" applyFill="1" applyBorder="1"/>
    <xf numFmtId="0" fontId="14" fillId="9" borderId="19" xfId="0" applyFont="1" applyFill="1" applyBorder="1" applyAlignment="1">
      <alignment horizontal="left" vertical="top" wrapText="1"/>
    </xf>
    <xf numFmtId="0" fontId="4" fillId="9" borderId="23" xfId="0" applyFont="1" applyFill="1" applyBorder="1" applyAlignment="1">
      <alignment vertical="center"/>
    </xf>
    <xf numFmtId="168" fontId="2" fillId="9" borderId="23" xfId="0" applyNumberFormat="1" applyFont="1" applyFill="1" applyBorder="1" applyAlignment="1">
      <alignment horizontal="center" vertical="center"/>
    </xf>
    <xf numFmtId="168" fontId="2" fillId="9" borderId="50" xfId="0" applyNumberFormat="1" applyFont="1" applyFill="1" applyBorder="1" applyAlignment="1">
      <alignment horizontal="center" vertical="center"/>
    </xf>
    <xf numFmtId="168" fontId="2" fillId="9" borderId="75" xfId="0" applyNumberFormat="1" applyFont="1" applyFill="1" applyBorder="1" applyAlignment="1">
      <alignment vertical="center"/>
    </xf>
    <xf numFmtId="15" fontId="4" fillId="9" borderId="19" xfId="0" applyNumberFormat="1" applyFont="1" applyFill="1" applyBorder="1"/>
    <xf numFmtId="168" fontId="4" fillId="9" borderId="19" xfId="0" applyNumberFormat="1" applyFont="1" applyFill="1" applyBorder="1"/>
    <xf numFmtId="0" fontId="14" fillId="9" borderId="5" xfId="0" applyFont="1" applyFill="1" applyBorder="1"/>
    <xf numFmtId="0" fontId="14" fillId="9" borderId="22" xfId="0" applyFont="1" applyFill="1" applyBorder="1" applyAlignment="1">
      <alignment horizontal="left" vertical="top" wrapText="1"/>
    </xf>
    <xf numFmtId="166" fontId="2" fillId="9" borderId="87" xfId="2" applyNumberFormat="1" applyFont="1" applyFill="1" applyBorder="1" applyAlignment="1">
      <alignment horizontal="center"/>
    </xf>
    <xf numFmtId="0" fontId="4" fillId="9" borderId="87" xfId="0" applyFont="1" applyFill="1" applyBorder="1" applyAlignment="1">
      <alignment vertical="center"/>
    </xf>
    <xf numFmtId="168" fontId="2" fillId="9" borderId="5" xfId="0" applyNumberFormat="1" applyFont="1" applyFill="1" applyBorder="1" applyAlignment="1">
      <alignment horizontal="center"/>
    </xf>
    <xf numFmtId="15" fontId="4" fillId="9" borderId="5" xfId="0" applyNumberFormat="1" applyFont="1" applyFill="1" applyBorder="1"/>
    <xf numFmtId="3" fontId="0" fillId="0" borderId="2" xfId="0" applyNumberFormat="1" applyBorder="1"/>
    <xf numFmtId="1" fontId="0" fillId="0" borderId="2" xfId="0" applyNumberFormat="1" applyBorder="1"/>
    <xf numFmtId="4" fontId="0" fillId="0" borderId="2" xfId="0" applyNumberFormat="1" applyBorder="1"/>
    <xf numFmtId="1" fontId="0" fillId="0" borderId="0" xfId="0" applyNumberFormat="1"/>
    <xf numFmtId="0" fontId="0" fillId="12" borderId="0" xfId="0" applyFill="1"/>
    <xf numFmtId="0" fontId="25" fillId="0" borderId="2" xfId="0" applyFont="1" applyBorder="1"/>
    <xf numFmtId="0" fontId="25" fillId="0" borderId="2" xfId="0" applyFont="1" applyBorder="1" applyAlignment="1">
      <alignment wrapText="1"/>
    </xf>
    <xf numFmtId="15" fontId="25" fillId="0" borderId="2" xfId="0" applyNumberFormat="1" applyFont="1" applyBorder="1"/>
    <xf numFmtId="0" fontId="25" fillId="0" borderId="0" xfId="0" applyFont="1"/>
    <xf numFmtId="0" fontId="0" fillId="0" borderId="2" xfId="0" applyFill="1" applyBorder="1"/>
    <xf numFmtId="3" fontId="25" fillId="0" borderId="2" xfId="0" applyNumberFormat="1" applyFont="1" applyBorder="1"/>
    <xf numFmtId="0" fontId="25" fillId="0" borderId="2" xfId="0" applyFont="1" applyFill="1" applyBorder="1"/>
    <xf numFmtId="1" fontId="25" fillId="0" borderId="2" xfId="0" applyNumberFormat="1" applyFont="1" applyBorder="1"/>
    <xf numFmtId="3" fontId="25" fillId="0" borderId="0" xfId="0" applyNumberFormat="1" applyFont="1"/>
    <xf numFmtId="0" fontId="4" fillId="0" borderId="15" xfId="0" applyFont="1" applyBorder="1"/>
    <xf numFmtId="15" fontId="9" fillId="6" borderId="0" xfId="0" applyNumberFormat="1" applyFont="1" applyFill="1"/>
    <xf numFmtId="15" fontId="2" fillId="6" borderId="14" xfId="0" applyNumberFormat="1" applyFont="1" applyFill="1" applyBorder="1" applyAlignment="1">
      <alignment textRotation="90" wrapText="1"/>
    </xf>
    <xf numFmtId="168" fontId="2" fillId="6" borderId="25" xfId="0" applyNumberFormat="1" applyFont="1" applyFill="1" applyBorder="1"/>
    <xf numFmtId="168" fontId="2" fillId="6" borderId="2" xfId="0" applyNumberFormat="1" applyFont="1" applyFill="1" applyBorder="1" applyAlignment="1">
      <alignment vertical="center"/>
    </xf>
    <xf numFmtId="168" fontId="2" fillId="6" borderId="0" xfId="0" applyNumberFormat="1" applyFont="1" applyFill="1" applyBorder="1" applyAlignment="1">
      <alignment horizontal="center" vertical="center"/>
    </xf>
    <xf numFmtId="168" fontId="10" fillId="6" borderId="0" xfId="0" applyNumberFormat="1" applyFont="1" applyFill="1" applyBorder="1" applyAlignment="1">
      <alignment horizontal="center" vertical="center"/>
    </xf>
    <xf numFmtId="15" fontId="4" fillId="9" borderId="19" xfId="0" applyNumberFormat="1" applyFont="1" applyFill="1" applyBorder="1" applyAlignment="1"/>
    <xf numFmtId="0" fontId="18" fillId="6" borderId="67" xfId="0" applyFont="1" applyFill="1" applyBorder="1" applyAlignment="1">
      <alignment vertical="top" wrapText="1"/>
    </xf>
    <xf numFmtId="0" fontId="17" fillId="6" borderId="67" xfId="0" applyFont="1" applyFill="1" applyBorder="1" applyAlignment="1">
      <alignment vertical="top" wrapText="1"/>
    </xf>
    <xf numFmtId="3" fontId="17" fillId="6" borderId="67" xfId="0" applyNumberFormat="1" applyFont="1" applyFill="1" applyBorder="1" applyAlignment="1">
      <alignment vertical="top" wrapText="1"/>
    </xf>
    <xf numFmtId="0" fontId="17" fillId="6" borderId="67" xfId="0" applyFont="1" applyFill="1" applyBorder="1" applyAlignment="1">
      <alignment horizontal="center" vertical="top" wrapText="1"/>
    </xf>
    <xf numFmtId="4" fontId="17" fillId="6" borderId="67" xfId="0" applyNumberFormat="1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 applyAlignment="1"/>
    <xf numFmtId="0" fontId="9" fillId="6" borderId="2" xfId="0" applyFont="1" applyFill="1" applyBorder="1" applyAlignment="1">
      <alignment horizontal="center" wrapText="1"/>
    </xf>
    <xf numFmtId="0" fontId="9" fillId="6" borderId="60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0" xfId="0" applyFont="1" applyFill="1" applyBorder="1" applyAlignment="1"/>
    <xf numFmtId="0" fontId="4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vertical="center"/>
    </xf>
    <xf numFmtId="167" fontId="2" fillId="6" borderId="0" xfId="0" applyNumberFormat="1" applyFont="1" applyFill="1" applyBorder="1" applyAlignment="1">
      <alignment horizontal="center" vertical="center"/>
    </xf>
    <xf numFmtId="168" fontId="9" fillId="6" borderId="0" xfId="0" applyNumberFormat="1" applyFont="1" applyFill="1" applyBorder="1" applyAlignment="1">
      <alignment horizontal="center" vertical="center"/>
    </xf>
    <xf numFmtId="2" fontId="9" fillId="6" borderId="0" xfId="0" applyNumberFormat="1" applyFont="1" applyFill="1" applyBorder="1" applyAlignment="1">
      <alignment horizontal="center"/>
    </xf>
    <xf numFmtId="168" fontId="9" fillId="6" borderId="0" xfId="0" applyNumberFormat="1" applyFont="1" applyFill="1" applyBorder="1" applyAlignment="1">
      <alignment horizontal="center"/>
    </xf>
    <xf numFmtId="167" fontId="2" fillId="6" borderId="0" xfId="0" applyNumberFormat="1" applyFont="1" applyFill="1" applyBorder="1" applyAlignment="1">
      <alignment horizontal="center" vertical="top"/>
    </xf>
    <xf numFmtId="0" fontId="9" fillId="6" borderId="5" xfId="0" applyFont="1" applyFill="1" applyBorder="1" applyAlignment="1">
      <alignment horizontal="center"/>
    </xf>
    <xf numFmtId="0" fontId="9" fillId="10" borderId="59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45" xfId="0" applyNumberFormat="1" applyFont="1" applyFill="1" applyBorder="1" applyAlignment="1">
      <alignment horizontal="center"/>
    </xf>
    <xf numFmtId="0" fontId="9" fillId="10" borderId="46" xfId="0" applyNumberFormat="1" applyFont="1" applyFill="1" applyBorder="1" applyAlignment="1">
      <alignment horizontal="center"/>
    </xf>
    <xf numFmtId="0" fontId="9" fillId="10" borderId="63" xfId="0" applyFont="1" applyFill="1" applyBorder="1" applyAlignment="1">
      <alignment horizontal="center" vertical="top" wrapText="1"/>
    </xf>
    <xf numFmtId="0" fontId="9" fillId="13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 vertical="center"/>
    </xf>
    <xf numFmtId="0" fontId="9" fillId="13" borderId="0" xfId="0" applyFont="1" applyFill="1"/>
    <xf numFmtId="168" fontId="10" fillId="13" borderId="2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4" fontId="9" fillId="6" borderId="2" xfId="0" applyNumberFormat="1" applyFont="1" applyFill="1" applyBorder="1" applyAlignment="1">
      <alignment horizontal="center"/>
    </xf>
    <xf numFmtId="4" fontId="9" fillId="6" borderId="5" xfId="0" applyNumberFormat="1" applyFont="1" applyFill="1" applyBorder="1" applyAlignment="1">
      <alignment horizontal="center"/>
    </xf>
    <xf numFmtId="4" fontId="9" fillId="6" borderId="33" xfId="0" applyNumberFormat="1" applyFont="1" applyFill="1" applyBorder="1" applyAlignment="1">
      <alignment horizontal="center"/>
    </xf>
    <xf numFmtId="0" fontId="4" fillId="6" borderId="5" xfId="0" applyFont="1" applyFill="1" applyBorder="1"/>
    <xf numFmtId="168" fontId="10" fillId="6" borderId="5" xfId="0" applyNumberFormat="1" applyFont="1" applyFill="1" applyBorder="1" applyAlignment="1">
      <alignment horizontal="center"/>
    </xf>
    <xf numFmtId="15" fontId="9" fillId="6" borderId="5" xfId="0" applyNumberFormat="1" applyFont="1" applyFill="1" applyBorder="1"/>
    <xf numFmtId="4" fontId="9" fillId="0" borderId="5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6" borderId="34" xfId="0" applyFont="1" applyFill="1" applyBorder="1" applyAlignment="1">
      <alignment horizontal="center"/>
    </xf>
    <xf numFmtId="15" fontId="9" fillId="0" borderId="14" xfId="0" applyNumberFormat="1" applyFont="1" applyBorder="1" applyAlignment="1">
      <alignment horizontal="center"/>
    </xf>
    <xf numFmtId="15" fontId="9" fillId="0" borderId="34" xfId="0" applyNumberFormat="1" applyFont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9" fillId="6" borderId="34" xfId="0" applyFont="1" applyFill="1" applyBorder="1" applyAlignment="1">
      <alignment horizontal="center"/>
    </xf>
    <xf numFmtId="4" fontId="9" fillId="6" borderId="2" xfId="0" applyNumberFormat="1" applyFont="1" applyFill="1" applyBorder="1" applyAlignment="1">
      <alignment horizontal="center"/>
    </xf>
    <xf numFmtId="15" fontId="9" fillId="6" borderId="2" xfId="0" applyNumberFormat="1" applyFont="1" applyFill="1" applyBorder="1" applyAlignment="1">
      <alignment horizontal="center"/>
    </xf>
    <xf numFmtId="0" fontId="9" fillId="6" borderId="47" xfId="0" applyFont="1" applyFill="1" applyBorder="1"/>
    <xf numFmtId="0" fontId="9" fillId="0" borderId="14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167" fontId="2" fillId="14" borderId="15" xfId="0" applyNumberFormat="1" applyFont="1" applyFill="1" applyBorder="1" applyAlignment="1">
      <alignment horizontal="center" vertical="center"/>
    </xf>
    <xf numFmtId="167" fontId="2" fillId="14" borderId="2" xfId="0" applyNumberFormat="1" applyFont="1" applyFill="1" applyBorder="1" applyAlignment="1">
      <alignment horizontal="center" vertical="top"/>
    </xf>
    <xf numFmtId="0" fontId="9" fillId="14" borderId="0" xfId="0" applyFont="1" applyFill="1"/>
    <xf numFmtId="15" fontId="9" fillId="6" borderId="87" xfId="0" applyNumberFormat="1" applyFont="1" applyFill="1" applyBorder="1"/>
    <xf numFmtId="15" fontId="9" fillId="6" borderId="91" xfId="0" applyNumberFormat="1" applyFont="1" applyFill="1" applyBorder="1"/>
    <xf numFmtId="166" fontId="2" fillId="6" borderId="75" xfId="2" applyNumberFormat="1" applyFont="1" applyFill="1" applyBorder="1" applyAlignment="1">
      <alignment horizontal="center" vertical="top"/>
    </xf>
    <xf numFmtId="167" fontId="2" fillId="6" borderId="75" xfId="0" applyNumberFormat="1" applyFont="1" applyFill="1" applyBorder="1" applyAlignment="1">
      <alignment horizontal="center" vertical="top"/>
    </xf>
    <xf numFmtId="15" fontId="9" fillId="6" borderId="102" xfId="0" applyNumberFormat="1" applyFont="1" applyFill="1" applyBorder="1" applyAlignment="1">
      <alignment horizontal="center"/>
    </xf>
    <xf numFmtId="0" fontId="9" fillId="6" borderId="102" xfId="0" applyFont="1" applyFill="1" applyBorder="1" applyAlignment="1">
      <alignment horizontal="center"/>
    </xf>
    <xf numFmtId="168" fontId="2" fillId="6" borderId="23" xfId="0" applyNumberFormat="1" applyFont="1" applyFill="1" applyBorder="1" applyAlignment="1">
      <alignment horizontal="center" vertical="top"/>
    </xf>
    <xf numFmtId="166" fontId="2" fillId="6" borderId="104" xfId="2" applyNumberFormat="1" applyFont="1" applyFill="1" applyBorder="1" applyAlignment="1">
      <alignment horizontal="center" vertical="top"/>
    </xf>
    <xf numFmtId="0" fontId="9" fillId="6" borderId="104" xfId="0" applyFont="1" applyFill="1" applyBorder="1"/>
    <xf numFmtId="167" fontId="2" fillId="6" borderId="104" xfId="0" applyNumberFormat="1" applyFont="1" applyFill="1" applyBorder="1" applyAlignment="1">
      <alignment horizontal="center" vertical="top"/>
    </xf>
    <xf numFmtId="167" fontId="2" fillId="6" borderId="105" xfId="0" applyNumberFormat="1" applyFont="1" applyFill="1" applyBorder="1" applyAlignment="1">
      <alignment horizontal="center" vertical="top"/>
    </xf>
    <xf numFmtId="168" fontId="9" fillId="6" borderId="107" xfId="0" applyNumberFormat="1" applyFont="1" applyFill="1" applyBorder="1"/>
    <xf numFmtId="166" fontId="2" fillId="6" borderId="109" xfId="2" applyNumberFormat="1" applyFont="1" applyFill="1" applyBorder="1" applyAlignment="1">
      <alignment horizontal="center" vertical="top"/>
    </xf>
    <xf numFmtId="167" fontId="19" fillId="6" borderId="110" xfId="0" applyNumberFormat="1" applyFont="1" applyFill="1" applyBorder="1" applyAlignment="1">
      <alignment horizontal="center" vertical="top"/>
    </xf>
    <xf numFmtId="0" fontId="9" fillId="6" borderId="111" xfId="0" applyNumberFormat="1" applyFont="1" applyFill="1" applyBorder="1" applyAlignment="1">
      <alignment horizontal="center"/>
    </xf>
    <xf numFmtId="15" fontId="9" fillId="6" borderId="112" xfId="0" applyNumberFormat="1" applyFont="1" applyFill="1" applyBorder="1" applyAlignment="1">
      <alignment horizontal="center"/>
    </xf>
    <xf numFmtId="0" fontId="9" fillId="6" borderId="112" xfId="0" applyFont="1" applyFill="1" applyBorder="1" applyAlignment="1">
      <alignment horizontal="center"/>
    </xf>
    <xf numFmtId="168" fontId="9" fillId="6" borderId="112" xfId="0" applyNumberFormat="1" applyFont="1" applyFill="1" applyBorder="1"/>
    <xf numFmtId="168" fontId="9" fillId="6" borderId="102" xfId="0" applyNumberFormat="1" applyFont="1" applyFill="1" applyBorder="1"/>
    <xf numFmtId="167" fontId="19" fillId="6" borderId="104" xfId="0" applyNumberFormat="1" applyFont="1" applyFill="1" applyBorder="1" applyAlignment="1">
      <alignment horizontal="center" vertical="top"/>
    </xf>
    <xf numFmtId="166" fontId="2" fillId="6" borderId="87" xfId="2" applyNumberFormat="1" applyFont="1" applyFill="1" applyBorder="1" applyAlignment="1">
      <alignment horizontal="center" vertical="top"/>
    </xf>
    <xf numFmtId="0" fontId="9" fillId="6" borderId="87" xfId="0" applyFont="1" applyFill="1" applyBorder="1"/>
    <xf numFmtId="168" fontId="9" fillId="6" borderId="114" xfId="0" applyNumberFormat="1" applyFont="1" applyFill="1" applyBorder="1"/>
    <xf numFmtId="0" fontId="9" fillId="0" borderId="38" xfId="0" applyFont="1" applyBorder="1"/>
    <xf numFmtId="0" fontId="9" fillId="0" borderId="39" xfId="0" applyFont="1" applyBorder="1"/>
    <xf numFmtId="0" fontId="9" fillId="6" borderId="39" xfId="0" applyFont="1" applyFill="1" applyBorder="1"/>
    <xf numFmtId="0" fontId="2" fillId="2" borderId="5" xfId="0" applyFont="1" applyFill="1" applyBorder="1" applyAlignment="1">
      <alignment textRotation="90" wrapText="1"/>
    </xf>
    <xf numFmtId="14" fontId="10" fillId="6" borderId="2" xfId="0" applyNumberFormat="1" applyFont="1" applyFill="1" applyBorder="1" applyAlignment="1">
      <alignment horizontal="center" vertical="center"/>
    </xf>
    <xf numFmtId="0" fontId="9" fillId="6" borderId="40" xfId="0" applyFont="1" applyFill="1" applyBorder="1"/>
    <xf numFmtId="15" fontId="9" fillId="6" borderId="5" xfId="0" applyNumberFormat="1" applyFont="1" applyFill="1" applyBorder="1" applyAlignment="1">
      <alignment horizontal="center" vertical="center"/>
    </xf>
    <xf numFmtId="14" fontId="10" fillId="6" borderId="5" xfId="0" applyNumberFormat="1" applyFont="1" applyFill="1" applyBorder="1" applyAlignment="1">
      <alignment horizontal="center" vertical="center"/>
    </xf>
    <xf numFmtId="168" fontId="10" fillId="6" borderId="5" xfId="0" applyNumberFormat="1" applyFont="1" applyFill="1" applyBorder="1" applyAlignment="1">
      <alignment horizontal="center" vertical="center"/>
    </xf>
    <xf numFmtId="168" fontId="23" fillId="6" borderId="5" xfId="0" applyNumberFormat="1" applyFont="1" applyFill="1" applyBorder="1" applyAlignment="1">
      <alignment horizontal="center" vertical="center"/>
    </xf>
    <xf numFmtId="168" fontId="14" fillId="6" borderId="5" xfId="0" applyNumberFormat="1" applyFont="1" applyFill="1" applyBorder="1" applyAlignment="1">
      <alignment horizontal="center" vertical="center"/>
    </xf>
    <xf numFmtId="168" fontId="16" fillId="6" borderId="5" xfId="0" applyNumberFormat="1" applyFont="1" applyFill="1" applyBorder="1" applyAlignment="1">
      <alignment horizontal="center" vertical="center"/>
    </xf>
    <xf numFmtId="167" fontId="2" fillId="9" borderId="15" xfId="0" applyNumberFormat="1" applyFont="1" applyFill="1" applyBorder="1" applyAlignment="1">
      <alignment horizontal="center" vertical="top"/>
    </xf>
    <xf numFmtId="0" fontId="9" fillId="9" borderId="38" xfId="0" applyFont="1" applyFill="1" applyBorder="1"/>
    <xf numFmtId="0" fontId="9" fillId="9" borderId="39" xfId="0" applyFont="1" applyFill="1" applyBorder="1"/>
    <xf numFmtId="0" fontId="9" fillId="9" borderId="17" xfId="0" applyFont="1" applyFill="1" applyBorder="1"/>
    <xf numFmtId="0" fontId="9" fillId="9" borderId="40" xfId="0" applyFont="1" applyFill="1" applyBorder="1"/>
    <xf numFmtId="0" fontId="9" fillId="6" borderId="115" xfId="0" applyFont="1" applyFill="1" applyBorder="1" applyAlignment="1">
      <alignment horizontal="center"/>
    </xf>
    <xf numFmtId="167" fontId="2" fillId="6" borderId="15" xfId="0" applyNumberFormat="1" applyFont="1" applyFill="1" applyBorder="1" applyAlignment="1">
      <alignment horizontal="center" vertical="top"/>
    </xf>
    <xf numFmtId="0" fontId="9" fillId="6" borderId="53" xfId="0" applyFont="1" applyFill="1" applyBorder="1" applyAlignment="1">
      <alignment horizontal="center"/>
    </xf>
    <xf numFmtId="0" fontId="9" fillId="6" borderId="38" xfId="0" applyFont="1" applyFill="1" applyBorder="1"/>
    <xf numFmtId="0" fontId="9" fillId="6" borderId="60" xfId="0" applyFont="1" applyFill="1" applyBorder="1" applyAlignment="1">
      <alignment horizontal="center"/>
    </xf>
    <xf numFmtId="0" fontId="9" fillId="6" borderId="117" xfId="0" applyFont="1" applyFill="1" applyBorder="1" applyAlignment="1">
      <alignment horizontal="center"/>
    </xf>
    <xf numFmtId="167" fontId="2" fillId="6" borderId="17" xfId="0" applyNumberFormat="1" applyFont="1" applyFill="1" applyBorder="1" applyAlignment="1">
      <alignment horizontal="center" vertical="top"/>
    </xf>
    <xf numFmtId="0" fontId="9" fillId="6" borderId="74" xfId="0" applyFont="1" applyFill="1" applyBorder="1" applyAlignment="1">
      <alignment horizontal="center"/>
    </xf>
    <xf numFmtId="0" fontId="9" fillId="0" borderId="14" xfId="0" applyFont="1" applyFill="1" applyBorder="1"/>
    <xf numFmtId="167" fontId="2" fillId="9" borderId="14" xfId="0" applyNumberFormat="1" applyFont="1" applyFill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 vertical="top"/>
    </xf>
    <xf numFmtId="0" fontId="4" fillId="0" borderId="34" xfId="0" applyFont="1" applyBorder="1"/>
    <xf numFmtId="0" fontId="9" fillId="0" borderId="34" xfId="0" applyFont="1" applyFill="1" applyBorder="1"/>
    <xf numFmtId="167" fontId="2" fillId="9" borderId="34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center" vertical="center"/>
    </xf>
    <xf numFmtId="167" fontId="2" fillId="6" borderId="34" xfId="0" applyNumberFormat="1" applyFont="1" applyFill="1" applyBorder="1" applyAlignment="1">
      <alignment horizontal="center" vertical="center"/>
    </xf>
    <xf numFmtId="15" fontId="9" fillId="0" borderId="34" xfId="0" applyNumberFormat="1" applyFont="1" applyBorder="1" applyAlignment="1">
      <alignment horizontal="center" vertical="center"/>
    </xf>
    <xf numFmtId="167" fontId="2" fillId="0" borderId="83" xfId="0" applyNumberFormat="1" applyFont="1" applyFill="1" applyBorder="1" applyAlignment="1">
      <alignment horizontal="center" vertical="center"/>
    </xf>
    <xf numFmtId="167" fontId="2" fillId="2" borderId="34" xfId="0" applyNumberFormat="1" applyFont="1" applyFill="1" applyBorder="1" applyAlignment="1">
      <alignment horizontal="center" vertical="top"/>
    </xf>
    <xf numFmtId="0" fontId="9" fillId="0" borderId="122" xfId="0" applyFont="1" applyBorder="1" applyAlignment="1">
      <alignment horizontal="center"/>
    </xf>
    <xf numFmtId="0" fontId="4" fillId="0" borderId="122" xfId="0" applyFont="1" applyBorder="1"/>
    <xf numFmtId="0" fontId="9" fillId="0" borderId="122" xfId="0" applyFont="1" applyFill="1" applyBorder="1"/>
    <xf numFmtId="167" fontId="2" fillId="9" borderId="122" xfId="0" applyNumberFormat="1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168" fontId="2" fillId="0" borderId="122" xfId="0" applyNumberFormat="1" applyFont="1" applyFill="1" applyBorder="1" applyAlignment="1">
      <alignment horizontal="center" vertical="center"/>
    </xf>
    <xf numFmtId="168" fontId="2" fillId="6" borderId="122" xfId="0" applyNumberFormat="1" applyFont="1" applyFill="1" applyBorder="1" applyAlignment="1">
      <alignment horizontal="center" vertical="center"/>
    </xf>
    <xf numFmtId="168" fontId="9" fillId="0" borderId="122" xfId="0" applyNumberFormat="1" applyFont="1" applyBorder="1" applyAlignment="1">
      <alignment horizontal="center" vertical="center"/>
    </xf>
    <xf numFmtId="168" fontId="2" fillId="0" borderId="124" xfId="0" applyNumberFormat="1" applyFont="1" applyFill="1" applyBorder="1" applyAlignment="1">
      <alignment horizontal="center" vertical="center"/>
    </xf>
    <xf numFmtId="15" fontId="9" fillId="0" borderId="122" xfId="0" applyNumberFormat="1" applyFont="1" applyBorder="1" applyAlignment="1">
      <alignment horizontal="center"/>
    </xf>
    <xf numFmtId="167" fontId="2" fillId="2" borderId="122" xfId="0" applyNumberFormat="1" applyFont="1" applyFill="1" applyBorder="1" applyAlignment="1">
      <alignment horizontal="center" vertical="top"/>
    </xf>
    <xf numFmtId="0" fontId="9" fillId="0" borderId="39" xfId="0" applyFont="1" applyFill="1" applyBorder="1"/>
    <xf numFmtId="0" fontId="0" fillId="13" borderId="0" xfId="0" applyFill="1"/>
    <xf numFmtId="0" fontId="4" fillId="13" borderId="22" xfId="0" applyFont="1" applyFill="1" applyBorder="1"/>
    <xf numFmtId="166" fontId="2" fillId="13" borderId="23" xfId="2" applyNumberFormat="1" applyFont="1" applyFill="1" applyBorder="1" applyAlignment="1">
      <alignment horizontal="center" vertical="top"/>
    </xf>
    <xf numFmtId="0" fontId="9" fillId="13" borderId="23" xfId="0" applyFont="1" applyFill="1" applyBorder="1"/>
    <xf numFmtId="167" fontId="2" fillId="13" borderId="23" xfId="0" applyNumberFormat="1" applyFont="1" applyFill="1" applyBorder="1" applyAlignment="1">
      <alignment horizontal="center" vertical="top"/>
    </xf>
    <xf numFmtId="167" fontId="2" fillId="13" borderId="24" xfId="0" applyNumberFormat="1" applyFont="1" applyFill="1" applyBorder="1" applyAlignment="1">
      <alignment horizontal="center" vertical="top"/>
    </xf>
    <xf numFmtId="168" fontId="9" fillId="13" borderId="1" xfId="0" applyNumberFormat="1" applyFont="1" applyFill="1" applyBorder="1"/>
    <xf numFmtId="0" fontId="4" fillId="13" borderId="32" xfId="0" applyFont="1" applyFill="1" applyBorder="1"/>
    <xf numFmtId="166" fontId="2" fillId="13" borderId="77" xfId="2" applyNumberFormat="1" applyFont="1" applyFill="1" applyBorder="1" applyAlignment="1">
      <alignment horizontal="center" vertical="top"/>
    </xf>
    <xf numFmtId="168" fontId="9" fillId="13" borderId="49" xfId="0" applyNumberFormat="1" applyFont="1" applyFill="1" applyBorder="1"/>
    <xf numFmtId="167" fontId="2" fillId="13" borderId="50" xfId="0" applyNumberFormat="1" applyFont="1" applyFill="1" applyBorder="1" applyAlignment="1">
      <alignment horizontal="center" vertical="top"/>
    </xf>
    <xf numFmtId="167" fontId="2" fillId="13" borderId="70" xfId="0" applyNumberFormat="1" applyFont="1" applyFill="1" applyBorder="1" applyAlignment="1">
      <alignment horizontal="center" vertical="top"/>
    </xf>
    <xf numFmtId="15" fontId="9" fillId="13" borderId="25" xfId="0" applyNumberFormat="1" applyFont="1" applyFill="1" applyBorder="1"/>
    <xf numFmtId="168" fontId="9" fillId="13" borderId="3" xfId="0" applyNumberFormat="1" applyFont="1" applyFill="1" applyBorder="1"/>
    <xf numFmtId="0" fontId="4" fillId="13" borderId="53" xfId="0" applyFont="1" applyFill="1" applyBorder="1"/>
    <xf numFmtId="168" fontId="9" fillId="13" borderId="4" xfId="0" applyNumberFormat="1" applyFont="1" applyFill="1" applyBorder="1"/>
    <xf numFmtId="0" fontId="9" fillId="13" borderId="25" xfId="0" applyFont="1" applyFill="1" applyBorder="1"/>
    <xf numFmtId="15" fontId="9" fillId="13" borderId="87" xfId="0" applyNumberFormat="1" applyFont="1" applyFill="1" applyBorder="1"/>
    <xf numFmtId="15" fontId="9" fillId="13" borderId="91" xfId="0" applyNumberFormat="1" applyFont="1" applyFill="1" applyBorder="1"/>
    <xf numFmtId="0" fontId="9" fillId="6" borderId="78" xfId="0" applyFont="1" applyFill="1" applyBorder="1"/>
    <xf numFmtId="167" fontId="2" fillId="6" borderId="19" xfId="0" applyNumberFormat="1" applyFont="1" applyFill="1" applyBorder="1" applyAlignment="1">
      <alignment horizontal="center" vertical="top"/>
    </xf>
    <xf numFmtId="167" fontId="2" fillId="6" borderId="94" xfId="0" applyNumberFormat="1" applyFont="1" applyFill="1" applyBorder="1" applyAlignment="1">
      <alignment horizontal="center" vertical="top"/>
    </xf>
    <xf numFmtId="15" fontId="9" fillId="6" borderId="93" xfId="0" applyNumberFormat="1" applyFont="1" applyFill="1" applyBorder="1"/>
    <xf numFmtId="0" fontId="9" fillId="6" borderId="93" xfId="0" applyFont="1" applyFill="1" applyBorder="1"/>
    <xf numFmtId="0" fontId="0" fillId="6" borderId="93" xfId="0" applyFill="1" applyBorder="1"/>
    <xf numFmtId="0" fontId="4" fillId="6" borderId="19" xfId="0" applyFont="1" applyFill="1" applyBorder="1"/>
    <xf numFmtId="0" fontId="9" fillId="6" borderId="95" xfId="0" applyFont="1" applyFill="1" applyBorder="1"/>
    <xf numFmtId="168" fontId="9" fillId="6" borderId="96" xfId="0" applyNumberFormat="1" applyFont="1" applyFill="1" applyBorder="1"/>
    <xf numFmtId="15" fontId="9" fillId="6" borderId="0" xfId="0" applyNumberFormat="1" applyFont="1" applyFill="1" applyBorder="1"/>
    <xf numFmtId="0" fontId="9" fillId="6" borderId="0" xfId="0" applyFont="1" applyFill="1" applyBorder="1"/>
    <xf numFmtId="0" fontId="0" fillId="6" borderId="0" xfId="0" applyFill="1" applyBorder="1"/>
    <xf numFmtId="0" fontId="14" fillId="6" borderId="2" xfId="0" applyFont="1" applyFill="1" applyBorder="1"/>
    <xf numFmtId="166" fontId="2" fillId="6" borderId="2" xfId="2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168" fontId="4" fillId="6" borderId="2" xfId="0" applyNumberFormat="1" applyFont="1" applyFill="1" applyBorder="1" applyAlignment="1">
      <alignment vertical="center"/>
    </xf>
    <xf numFmtId="0" fontId="4" fillId="13" borderId="9" xfId="0" applyFont="1" applyFill="1" applyBorder="1"/>
    <xf numFmtId="0" fontId="9" fillId="13" borderId="14" xfId="0" applyFont="1" applyFill="1" applyBorder="1" applyAlignment="1">
      <alignment horizontal="center" vertical="center"/>
    </xf>
    <xf numFmtId="167" fontId="2" fillId="13" borderId="2" xfId="0" applyNumberFormat="1" applyFont="1" applyFill="1" applyBorder="1" applyAlignment="1">
      <alignment horizontal="center" vertical="top"/>
    </xf>
    <xf numFmtId="0" fontId="4" fillId="13" borderId="11" xfId="0" applyFont="1" applyFill="1" applyBorder="1"/>
    <xf numFmtId="168" fontId="9" fillId="13" borderId="2" xfId="0" applyNumberFormat="1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15" xfId="0" applyNumberFormat="1" applyFont="1" applyFill="1" applyBorder="1" applyAlignment="1">
      <alignment horizontal="center"/>
    </xf>
    <xf numFmtId="15" fontId="9" fillId="13" borderId="15" xfId="0" applyNumberFormat="1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167" fontId="2" fillId="13" borderId="15" xfId="0" applyNumberFormat="1" applyFont="1" applyFill="1" applyBorder="1" applyAlignment="1">
      <alignment horizontal="center" vertical="top"/>
    </xf>
    <xf numFmtId="0" fontId="9" fillId="13" borderId="2" xfId="0" applyNumberFormat="1" applyFont="1" applyFill="1" applyBorder="1" applyAlignment="1">
      <alignment horizontal="center"/>
    </xf>
    <xf numFmtId="15" fontId="9" fillId="13" borderId="2" xfId="0" applyNumberFormat="1" applyFont="1" applyFill="1" applyBorder="1" applyAlignment="1">
      <alignment horizontal="center"/>
    </xf>
    <xf numFmtId="0" fontId="4" fillId="13" borderId="16" xfId="0" applyFont="1" applyFill="1" applyBorder="1"/>
    <xf numFmtId="0" fontId="9" fillId="13" borderId="17" xfId="0" applyFont="1" applyFill="1" applyBorder="1" applyAlignment="1">
      <alignment horizontal="center" vertical="center"/>
    </xf>
    <xf numFmtId="168" fontId="9" fillId="13" borderId="17" xfId="0" applyNumberFormat="1" applyFont="1" applyFill="1" applyBorder="1" applyAlignment="1">
      <alignment horizontal="center" vertical="center"/>
    </xf>
    <xf numFmtId="0" fontId="9" fillId="13" borderId="17" xfId="0" applyNumberFormat="1" applyFont="1" applyFill="1" applyBorder="1" applyAlignment="1">
      <alignment horizontal="center"/>
    </xf>
    <xf numFmtId="15" fontId="9" fillId="13" borderId="17" xfId="0" applyNumberFormat="1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167" fontId="2" fillId="13" borderId="17" xfId="0" applyNumberFormat="1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vertical="center"/>
    </xf>
    <xf numFmtId="167" fontId="2" fillId="6" borderId="33" xfId="0" applyNumberFormat="1" applyFont="1" applyFill="1" applyBorder="1" applyAlignment="1">
      <alignment horizontal="center" vertical="center"/>
    </xf>
    <xf numFmtId="167" fontId="2" fillId="6" borderId="121" xfId="0" applyNumberFormat="1" applyFont="1" applyFill="1" applyBorder="1" applyAlignment="1">
      <alignment horizontal="center" vertical="center"/>
    </xf>
    <xf numFmtId="168" fontId="9" fillId="6" borderId="33" xfId="0" applyNumberFormat="1" applyFont="1" applyFill="1" applyBorder="1" applyAlignment="1">
      <alignment horizontal="center" vertical="center"/>
    </xf>
    <xf numFmtId="167" fontId="2" fillId="6" borderId="52" xfId="0" applyNumberFormat="1" applyFont="1" applyFill="1" applyBorder="1" applyAlignment="1">
      <alignment horizontal="center" vertical="center"/>
    </xf>
    <xf numFmtId="0" fontId="9" fillId="6" borderId="118" xfId="0" applyNumberFormat="1" applyFont="1" applyFill="1" applyBorder="1" applyAlignment="1"/>
    <xf numFmtId="15" fontId="24" fillId="6" borderId="121" xfId="0" applyNumberFormat="1" applyFont="1" applyFill="1" applyBorder="1" applyAlignment="1"/>
    <xf numFmtId="0" fontId="9" fillId="6" borderId="121" xfId="0" applyFont="1" applyFill="1" applyBorder="1" applyAlignment="1"/>
    <xf numFmtId="0" fontId="9" fillId="6" borderId="53" xfId="0" applyFont="1" applyFill="1" applyBorder="1" applyAlignment="1"/>
    <xf numFmtId="167" fontId="2" fillId="6" borderId="122" xfId="0" applyNumberFormat="1" applyFont="1" applyFill="1" applyBorder="1" applyAlignment="1">
      <alignment horizontal="center" vertical="center"/>
    </xf>
    <xf numFmtId="167" fontId="2" fillId="6" borderId="12" xfId="0" applyNumberFormat="1" applyFont="1" applyFill="1" applyBorder="1" applyAlignment="1">
      <alignment horizontal="center" vertical="center"/>
    </xf>
    <xf numFmtId="0" fontId="9" fillId="6" borderId="119" xfId="0" applyNumberFormat="1" applyFont="1" applyFill="1" applyBorder="1" applyAlignment="1"/>
    <xf numFmtId="15" fontId="9" fillId="6" borderId="122" xfId="0" applyNumberFormat="1" applyFont="1" applyFill="1" applyBorder="1" applyAlignment="1"/>
    <xf numFmtId="0" fontId="9" fillId="6" borderId="122" xfId="0" applyFont="1" applyFill="1" applyBorder="1" applyAlignment="1"/>
    <xf numFmtId="0" fontId="9" fillId="6" borderId="60" xfId="0" applyFont="1" applyFill="1" applyBorder="1" applyAlignment="1"/>
    <xf numFmtId="0" fontId="9" fillId="6" borderId="33" xfId="0" applyFont="1" applyFill="1" applyBorder="1" applyAlignment="1">
      <alignment horizontal="center" vertical="center"/>
    </xf>
    <xf numFmtId="167" fontId="2" fillId="6" borderId="123" xfId="0" applyNumberFormat="1" applyFont="1" applyFill="1" applyBorder="1" applyAlignment="1">
      <alignment horizontal="center" vertical="center"/>
    </xf>
    <xf numFmtId="168" fontId="9" fillId="6" borderId="123" xfId="0" applyNumberFormat="1" applyFont="1" applyFill="1" applyBorder="1" applyAlignment="1">
      <alignment horizontal="center" vertical="center"/>
    </xf>
    <xf numFmtId="0" fontId="9" fillId="6" borderId="120" xfId="0" applyNumberFormat="1" applyFont="1" applyFill="1" applyBorder="1" applyAlignment="1"/>
    <xf numFmtId="15" fontId="9" fillId="6" borderId="123" xfId="0" applyNumberFormat="1" applyFont="1" applyFill="1" applyBorder="1" applyAlignment="1"/>
    <xf numFmtId="0" fontId="9" fillId="6" borderId="123" xfId="0" applyFont="1" applyFill="1" applyBorder="1" applyAlignment="1"/>
    <xf numFmtId="0" fontId="9" fillId="6" borderId="74" xfId="0" applyFont="1" applyFill="1" applyBorder="1" applyAlignment="1"/>
    <xf numFmtId="168" fontId="9" fillId="6" borderId="15" xfId="0" applyNumberFormat="1" applyFont="1" applyFill="1" applyBorder="1" applyAlignment="1">
      <alignment horizontal="center" vertical="center"/>
    </xf>
    <xf numFmtId="0" fontId="9" fillId="6" borderId="101" xfId="0" applyNumberFormat="1" applyFont="1" applyFill="1" applyBorder="1" applyAlignment="1">
      <alignment horizontal="center"/>
    </xf>
    <xf numFmtId="0" fontId="9" fillId="6" borderId="2" xfId="0" applyNumberFormat="1" applyFont="1" applyFill="1" applyBorder="1" applyAlignment="1">
      <alignment horizontal="center"/>
    </xf>
    <xf numFmtId="0" fontId="4" fillId="6" borderId="15" xfId="0" applyFont="1" applyFill="1" applyBorder="1"/>
    <xf numFmtId="167" fontId="2" fillId="6" borderId="14" xfId="0" applyNumberFormat="1" applyFont="1" applyFill="1" applyBorder="1" applyAlignment="1">
      <alignment horizontal="center" vertical="center"/>
    </xf>
    <xf numFmtId="168" fontId="9" fillId="6" borderId="14" xfId="0" applyNumberFormat="1" applyFont="1" applyFill="1" applyBorder="1" applyAlignment="1">
      <alignment horizontal="center" vertical="center"/>
    </xf>
    <xf numFmtId="4" fontId="9" fillId="6" borderId="14" xfId="0" applyNumberFormat="1" applyFont="1" applyFill="1" applyBorder="1" applyAlignment="1">
      <alignment horizontal="center"/>
    </xf>
    <xf numFmtId="168" fontId="9" fillId="6" borderId="14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 wrapText="1"/>
    </xf>
    <xf numFmtId="167" fontId="2" fillId="6" borderId="14" xfId="0" applyNumberFormat="1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center"/>
    </xf>
    <xf numFmtId="0" fontId="4" fillId="6" borderId="17" xfId="0" applyFont="1" applyFill="1" applyBorder="1"/>
    <xf numFmtId="168" fontId="10" fillId="6" borderId="17" xfId="0" applyNumberFormat="1" applyFont="1" applyFill="1" applyBorder="1" applyAlignment="1">
      <alignment horizontal="center"/>
    </xf>
    <xf numFmtId="168" fontId="9" fillId="6" borderId="17" xfId="0" applyNumberFormat="1" applyFont="1" applyFill="1" applyBorder="1" applyAlignment="1">
      <alignment horizontal="center"/>
    </xf>
    <xf numFmtId="4" fontId="9" fillId="6" borderId="34" xfId="0" applyNumberFormat="1" applyFont="1" applyFill="1" applyBorder="1" applyAlignment="1">
      <alignment horizontal="center"/>
    </xf>
    <xf numFmtId="168" fontId="9" fillId="6" borderId="34" xfId="0" applyNumberFormat="1" applyFont="1" applyFill="1" applyBorder="1" applyAlignment="1">
      <alignment horizontal="center"/>
    </xf>
    <xf numFmtId="0" fontId="9" fillId="6" borderId="34" xfId="0" applyFont="1" applyFill="1" applyBorder="1" applyAlignment="1">
      <alignment horizontal="center" wrapText="1"/>
    </xf>
    <xf numFmtId="15" fontId="9" fillId="6" borderId="17" xfId="0" applyNumberFormat="1" applyFont="1" applyFill="1" applyBorder="1"/>
    <xf numFmtId="0" fontId="9" fillId="6" borderId="19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center"/>
    </xf>
    <xf numFmtId="168" fontId="2" fillId="6" borderId="33" xfId="0" applyNumberFormat="1" applyFont="1" applyFill="1" applyBorder="1" applyAlignment="1">
      <alignment horizontal="center" vertical="center"/>
    </xf>
    <xf numFmtId="167" fontId="2" fillId="6" borderId="33" xfId="0" applyNumberFormat="1" applyFont="1" applyFill="1" applyBorder="1" applyAlignment="1">
      <alignment horizontal="center" vertical="top"/>
    </xf>
    <xf numFmtId="167" fontId="2" fillId="6" borderId="19" xfId="0" applyNumberFormat="1" applyFont="1" applyFill="1" applyBorder="1" applyAlignment="1">
      <alignment horizontal="center" vertical="center"/>
    </xf>
    <xf numFmtId="168" fontId="10" fillId="6" borderId="2" xfId="0" applyNumberFormat="1" applyFont="1" applyFill="1" applyBorder="1" applyAlignment="1">
      <alignment horizontal="center"/>
    </xf>
    <xf numFmtId="0" fontId="4" fillId="6" borderId="13" xfId="0" applyFont="1" applyFill="1" applyBorder="1"/>
    <xf numFmtId="168" fontId="2" fillId="6" borderId="81" xfId="0" applyNumberFormat="1" applyFont="1" applyFill="1" applyBorder="1" applyAlignment="1">
      <alignment horizontal="center" vertical="center"/>
    </xf>
    <xf numFmtId="4" fontId="9" fillId="6" borderId="15" xfId="0" applyNumberFormat="1" applyFont="1" applyFill="1" applyBorder="1" applyAlignment="1">
      <alignment horizontal="center"/>
    </xf>
    <xf numFmtId="15" fontId="9" fillId="6" borderId="15" xfId="0" applyNumberFormat="1" applyFont="1" applyFill="1" applyBorder="1" applyAlignment="1">
      <alignment horizontal="center"/>
    </xf>
    <xf numFmtId="168" fontId="2" fillId="6" borderId="80" xfId="0" applyNumberFormat="1" applyFont="1" applyFill="1" applyBorder="1" applyAlignment="1">
      <alignment horizontal="center" vertical="center"/>
    </xf>
    <xf numFmtId="15" fontId="9" fillId="6" borderId="5" xfId="0" applyNumberFormat="1" applyFont="1" applyFill="1" applyBorder="1" applyAlignment="1">
      <alignment horizontal="center"/>
    </xf>
    <xf numFmtId="167" fontId="2" fillId="6" borderId="73" xfId="0" applyNumberFormat="1" applyFont="1" applyFill="1" applyBorder="1" applyAlignment="1">
      <alignment horizontal="center" vertical="center"/>
    </xf>
    <xf numFmtId="4" fontId="9" fillId="6" borderId="17" xfId="0" applyNumberFormat="1" applyFont="1" applyFill="1" applyBorder="1" applyAlignment="1">
      <alignment horizontal="center"/>
    </xf>
    <xf numFmtId="15" fontId="9" fillId="6" borderId="17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 wrapText="1"/>
    </xf>
    <xf numFmtId="168" fontId="9" fillId="6" borderId="33" xfId="0" applyNumberFormat="1" applyFont="1" applyFill="1" applyBorder="1" applyAlignment="1">
      <alignment horizontal="center"/>
    </xf>
    <xf numFmtId="4" fontId="9" fillId="6" borderId="33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4" fontId="9" fillId="0" borderId="33" xfId="0" applyNumberFormat="1" applyFont="1" applyBorder="1" applyAlignment="1">
      <alignment horizontal="center"/>
    </xf>
    <xf numFmtId="15" fontId="9" fillId="0" borderId="33" xfId="0" applyNumberFormat="1" applyFont="1" applyBorder="1" applyAlignment="1">
      <alignment horizontal="center"/>
    </xf>
    <xf numFmtId="0" fontId="0" fillId="0" borderId="122" xfId="0" applyBorder="1"/>
    <xf numFmtId="0" fontId="25" fillId="0" borderId="122" xfId="0" applyFont="1" applyBorder="1"/>
    <xf numFmtId="164" fontId="0" fillId="0" borderId="122" xfId="1" applyFont="1" applyBorder="1"/>
    <xf numFmtId="0" fontId="25" fillId="0" borderId="122" xfId="0" applyFont="1" applyBorder="1" applyAlignment="1">
      <alignment wrapText="1"/>
    </xf>
    <xf numFmtId="0" fontId="25" fillId="0" borderId="122" xfId="0" applyFont="1" applyFill="1" applyBorder="1"/>
    <xf numFmtId="0" fontId="9" fillId="0" borderId="33" xfId="0" applyFont="1" applyFill="1" applyBorder="1"/>
    <xf numFmtId="0" fontId="9" fillId="0" borderId="33" xfId="0" applyFont="1" applyFill="1" applyBorder="1" applyAlignment="1">
      <alignment horizontal="center" vertical="center"/>
    </xf>
    <xf numFmtId="167" fontId="2" fillId="0" borderId="33" xfId="0" applyNumberFormat="1" applyFont="1" applyFill="1" applyBorder="1" applyAlignment="1">
      <alignment horizontal="center" vertical="center"/>
    </xf>
    <xf numFmtId="15" fontId="9" fillId="0" borderId="33" xfId="0" applyNumberFormat="1" applyFont="1" applyBorder="1" applyAlignment="1">
      <alignment horizontal="center" vertical="center"/>
    </xf>
    <xf numFmtId="167" fontId="2" fillId="0" borderId="84" xfId="0" applyNumberFormat="1" applyFont="1" applyFill="1" applyBorder="1" applyAlignment="1">
      <alignment horizontal="center" vertical="center"/>
    </xf>
    <xf numFmtId="167" fontId="2" fillId="2" borderId="33" xfId="0" applyNumberFormat="1" applyFont="1" applyFill="1" applyBorder="1" applyAlignment="1">
      <alignment horizontal="center" vertical="top"/>
    </xf>
    <xf numFmtId="0" fontId="9" fillId="0" borderId="72" xfId="0" applyFont="1" applyBorder="1" applyAlignment="1">
      <alignment horizontal="center"/>
    </xf>
    <xf numFmtId="0" fontId="4" fillId="6" borderId="18" xfId="0" applyFont="1" applyFill="1" applyBorder="1"/>
    <xf numFmtId="49" fontId="4" fillId="6" borderId="19" xfId="0" applyNumberFormat="1" applyFont="1" applyFill="1" applyBorder="1" applyAlignment="1">
      <alignment horizontal="left" vertical="top" wrapText="1"/>
    </xf>
    <xf numFmtId="168" fontId="2" fillId="6" borderId="19" xfId="0" applyNumberFormat="1" applyFont="1" applyFill="1" applyBorder="1" applyAlignment="1">
      <alignment horizontal="center" vertical="center"/>
    </xf>
    <xf numFmtId="168" fontId="2" fillId="6" borderId="17" xfId="0" applyNumberFormat="1" applyFont="1" applyFill="1" applyBorder="1" applyAlignment="1">
      <alignment horizontal="center" vertical="center"/>
    </xf>
    <xf numFmtId="0" fontId="9" fillId="6" borderId="121" xfId="0" applyFont="1" applyFill="1" applyBorder="1" applyAlignment="1">
      <alignment horizontal="center"/>
    </xf>
    <xf numFmtId="0" fontId="9" fillId="6" borderId="121" xfId="0" applyFont="1" applyFill="1" applyBorder="1" applyAlignment="1">
      <alignment horizontal="center" vertical="center"/>
    </xf>
    <xf numFmtId="168" fontId="9" fillId="6" borderId="121" xfId="0" applyNumberFormat="1" applyFont="1" applyFill="1" applyBorder="1" applyAlignment="1">
      <alignment horizontal="center" vertical="center"/>
    </xf>
    <xf numFmtId="168" fontId="2" fillId="6" borderId="121" xfId="0" applyNumberFormat="1" applyFont="1" applyFill="1" applyBorder="1" applyAlignment="1">
      <alignment horizontal="center" vertical="center"/>
    </xf>
    <xf numFmtId="167" fontId="2" fillId="6" borderId="121" xfId="0" applyNumberFormat="1" applyFont="1" applyFill="1" applyBorder="1" applyAlignment="1">
      <alignment horizontal="center" vertical="top"/>
    </xf>
    <xf numFmtId="0" fontId="4" fillId="6" borderId="122" xfId="0" applyFont="1" applyFill="1" applyBorder="1"/>
    <xf numFmtId="0" fontId="9" fillId="6" borderId="122" xfId="0" applyFont="1" applyFill="1" applyBorder="1" applyAlignment="1">
      <alignment horizontal="center"/>
    </xf>
    <xf numFmtId="0" fontId="9" fillId="6" borderId="122" xfId="0" applyFont="1" applyFill="1" applyBorder="1"/>
    <xf numFmtId="0" fontId="9" fillId="6" borderId="122" xfId="0" applyFont="1" applyFill="1" applyBorder="1" applyAlignment="1">
      <alignment horizontal="center" vertical="center"/>
    </xf>
    <xf numFmtId="167" fontId="2" fillId="6" borderId="122" xfId="0" applyNumberFormat="1" applyFont="1" applyFill="1" applyBorder="1" applyAlignment="1">
      <alignment horizontal="center" vertical="top"/>
    </xf>
    <xf numFmtId="0" fontId="4" fillId="6" borderId="123" xfId="0" applyFont="1" applyFill="1" applyBorder="1"/>
    <xf numFmtId="0" fontId="9" fillId="6" borderId="123" xfId="0" applyFont="1" applyFill="1" applyBorder="1" applyAlignment="1">
      <alignment horizontal="center"/>
    </xf>
    <xf numFmtId="0" fontId="9" fillId="6" borderId="123" xfId="0" applyFont="1" applyFill="1" applyBorder="1"/>
    <xf numFmtId="0" fontId="9" fillId="6" borderId="123" xfId="0" applyFont="1" applyFill="1" applyBorder="1" applyAlignment="1">
      <alignment horizontal="center" vertical="center"/>
    </xf>
    <xf numFmtId="168" fontId="2" fillId="6" borderId="123" xfId="0" applyNumberFormat="1" applyFont="1" applyFill="1" applyBorder="1" applyAlignment="1">
      <alignment horizontal="center" vertical="center"/>
    </xf>
    <xf numFmtId="167" fontId="2" fillId="6" borderId="123" xfId="0" applyNumberFormat="1" applyFont="1" applyFill="1" applyBorder="1" applyAlignment="1">
      <alignment horizontal="center" vertical="top"/>
    </xf>
    <xf numFmtId="0" fontId="9" fillId="6" borderId="98" xfId="0" applyFont="1" applyFill="1" applyBorder="1" applyAlignment="1">
      <alignment horizontal="center"/>
    </xf>
    <xf numFmtId="0" fontId="9" fillId="6" borderId="19" xfId="0" applyFont="1" applyFill="1" applyBorder="1"/>
    <xf numFmtId="168" fontId="9" fillId="6" borderId="19" xfId="0" applyNumberFormat="1" applyFont="1" applyFill="1" applyBorder="1" applyAlignment="1">
      <alignment horizontal="center" vertical="center"/>
    </xf>
    <xf numFmtId="49" fontId="4" fillId="6" borderId="121" xfId="0" applyNumberFormat="1" applyFont="1" applyFill="1" applyBorder="1" applyAlignment="1">
      <alignment horizontal="left" vertical="top" wrapText="1"/>
    </xf>
    <xf numFmtId="168" fontId="9" fillId="6" borderId="122" xfId="0" applyNumberFormat="1" applyFont="1" applyFill="1" applyBorder="1" applyAlignment="1">
      <alignment horizontal="center" vertical="center"/>
    </xf>
    <xf numFmtId="164" fontId="0" fillId="0" borderId="122" xfId="0" applyNumberFormat="1" applyBorder="1"/>
    <xf numFmtId="164" fontId="0" fillId="13" borderId="122" xfId="1" applyFont="1" applyFill="1" applyBorder="1"/>
    <xf numFmtId="0" fontId="0" fillId="13" borderId="122" xfId="0" applyFill="1" applyBorder="1"/>
    <xf numFmtId="3" fontId="0" fillId="0" borderId="122" xfId="0" applyNumberFormat="1" applyBorder="1"/>
    <xf numFmtId="43" fontId="0" fillId="0" borderId="0" xfId="0" applyNumberFormat="1"/>
    <xf numFmtId="49" fontId="4" fillId="10" borderId="19" xfId="0" applyNumberFormat="1" applyFont="1" applyFill="1" applyBorder="1" applyAlignment="1">
      <alignment horizontal="left" vertical="top" wrapText="1"/>
    </xf>
    <xf numFmtId="0" fontId="9" fillId="10" borderId="123" xfId="0" applyFont="1" applyFill="1" applyBorder="1"/>
    <xf numFmtId="0" fontId="9" fillId="3" borderId="123" xfId="0" applyFont="1" applyFill="1" applyBorder="1" applyAlignment="1">
      <alignment wrapText="1"/>
    </xf>
    <xf numFmtId="0" fontId="9" fillId="10" borderId="19" xfId="0" applyFont="1" applyFill="1" applyBorder="1" applyAlignment="1">
      <alignment horizontal="center" vertical="center"/>
    </xf>
    <xf numFmtId="167" fontId="2" fillId="10" borderId="19" xfId="0" applyNumberFormat="1" applyFont="1" applyFill="1" applyBorder="1" applyAlignment="1">
      <alignment horizontal="center" vertical="center"/>
    </xf>
    <xf numFmtId="0" fontId="9" fillId="10" borderId="123" xfId="0" applyFont="1" applyFill="1" applyBorder="1" applyAlignment="1">
      <alignment horizontal="center" vertical="center"/>
    </xf>
    <xf numFmtId="167" fontId="2" fillId="10" borderId="123" xfId="0" applyNumberFormat="1" applyFont="1" applyFill="1" applyBorder="1" applyAlignment="1">
      <alignment horizontal="center" vertical="center"/>
    </xf>
    <xf numFmtId="49" fontId="4" fillId="9" borderId="19" xfId="0" applyNumberFormat="1" applyFont="1" applyFill="1" applyBorder="1" applyAlignment="1">
      <alignment horizontal="left" vertical="top" wrapText="1"/>
    </xf>
    <xf numFmtId="0" fontId="9" fillId="9" borderId="19" xfId="0" applyFont="1" applyFill="1" applyBorder="1" applyAlignment="1">
      <alignment horizontal="center" vertical="center"/>
    </xf>
    <xf numFmtId="167" fontId="2" fillId="9" borderId="19" xfId="0" applyNumberFormat="1" applyFont="1" applyFill="1" applyBorder="1" applyAlignment="1">
      <alignment horizontal="center" vertical="center"/>
    </xf>
    <xf numFmtId="3" fontId="0" fillId="7" borderId="122" xfId="0" applyNumberFormat="1" applyFill="1" applyBorder="1"/>
    <xf numFmtId="164" fontId="0" fillId="7" borderId="122" xfId="1" applyFont="1" applyFill="1" applyBorder="1"/>
    <xf numFmtId="164" fontId="0" fillId="15" borderId="122" xfId="0" applyNumberFormat="1" applyFill="1" applyBorder="1"/>
    <xf numFmtId="164" fontId="0" fillId="15" borderId="122" xfId="1" applyFont="1" applyFill="1" applyBorder="1"/>
    <xf numFmtId="0" fontId="9" fillId="13" borderId="15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4" fillId="6" borderId="33" xfId="0" applyFont="1" applyFill="1" applyBorder="1"/>
    <xf numFmtId="0" fontId="9" fillId="6" borderId="50" xfId="0" applyFont="1" applyFill="1" applyBorder="1"/>
    <xf numFmtId="15" fontId="9" fillId="6" borderId="50" xfId="0" applyNumberFormat="1" applyFont="1" applyFill="1" applyBorder="1"/>
    <xf numFmtId="15" fontId="9" fillId="6" borderId="70" xfId="0" applyNumberFormat="1" applyFont="1" applyFill="1" applyBorder="1"/>
    <xf numFmtId="3" fontId="0" fillId="6" borderId="122" xfId="0" applyNumberFormat="1" applyFill="1" applyBorder="1"/>
    <xf numFmtId="164" fontId="0" fillId="6" borderId="122" xfId="0" applyNumberFormat="1" applyFill="1" applyBorder="1"/>
    <xf numFmtId="0" fontId="9" fillId="9" borderId="23" xfId="0" applyFont="1" applyFill="1" applyBorder="1"/>
    <xf numFmtId="166" fontId="2" fillId="9" borderId="77" xfId="2" applyNumberFormat="1" applyFont="1" applyFill="1" applyBorder="1" applyAlignment="1">
      <alignment horizontal="center" vertical="top"/>
    </xf>
    <xf numFmtId="0" fontId="4" fillId="9" borderId="97" xfId="0" applyFont="1" applyFill="1" applyBorder="1"/>
    <xf numFmtId="166" fontId="2" fillId="9" borderId="75" xfId="2" applyNumberFormat="1" applyFont="1" applyFill="1" applyBorder="1" applyAlignment="1">
      <alignment horizontal="center" vertical="top"/>
    </xf>
    <xf numFmtId="0" fontId="9" fillId="9" borderId="75" xfId="0" applyFont="1" applyFill="1" applyBorder="1"/>
    <xf numFmtId="167" fontId="2" fillId="9" borderId="75" xfId="0" applyNumberFormat="1" applyFont="1" applyFill="1" applyBorder="1" applyAlignment="1">
      <alignment horizontal="center" vertical="top"/>
    </xf>
    <xf numFmtId="167" fontId="2" fillId="9" borderId="99" xfId="0" applyNumberFormat="1" applyFont="1" applyFill="1" applyBorder="1" applyAlignment="1">
      <alignment horizontal="center" vertical="top"/>
    </xf>
    <xf numFmtId="168" fontId="9" fillId="9" borderId="100" xfId="0" applyNumberFormat="1" applyFont="1" applyFill="1" applyBorder="1"/>
    <xf numFmtId="0" fontId="4" fillId="9" borderId="60" xfId="0" applyFont="1" applyFill="1" applyBorder="1"/>
    <xf numFmtId="0" fontId="14" fillId="16" borderId="2" xfId="0" applyFont="1" applyFill="1" applyBorder="1"/>
    <xf numFmtId="166" fontId="2" fillId="16" borderId="2" xfId="2" applyNumberFormat="1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vertical="center"/>
    </xf>
    <xf numFmtId="168" fontId="2" fillId="16" borderId="2" xfId="0" applyNumberFormat="1" applyFont="1" applyFill="1" applyBorder="1" applyAlignment="1">
      <alignment horizontal="center" vertical="center"/>
    </xf>
    <xf numFmtId="168" fontId="4" fillId="16" borderId="2" xfId="0" applyNumberFormat="1" applyFont="1" applyFill="1" applyBorder="1" applyAlignment="1">
      <alignment vertical="center"/>
    </xf>
    <xf numFmtId="0" fontId="9" fillId="16" borderId="0" xfId="0" applyFont="1" applyFill="1"/>
    <xf numFmtId="0" fontId="0" fillId="16" borderId="0" xfId="0" applyFill="1"/>
    <xf numFmtId="0" fontId="4" fillId="16" borderId="2" xfId="0" applyFont="1" applyFill="1" applyBorder="1"/>
    <xf numFmtId="3" fontId="1" fillId="13" borderId="40" xfId="2" applyNumberFormat="1" applyFont="1" applyFill="1" applyBorder="1" applyAlignment="1">
      <alignment vertical="top"/>
    </xf>
    <xf numFmtId="3" fontId="1" fillId="13" borderId="30" xfId="2" applyNumberFormat="1" applyFont="1" applyFill="1" applyBorder="1" applyAlignment="1">
      <alignment vertical="top"/>
    </xf>
    <xf numFmtId="0" fontId="9" fillId="6" borderId="1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4" fontId="9" fillId="6" borderId="2" xfId="0" applyNumberFormat="1" applyFont="1" applyFill="1" applyBorder="1" applyAlignment="1">
      <alignment horizontal="center"/>
    </xf>
    <xf numFmtId="0" fontId="14" fillId="6" borderId="5" xfId="0" applyFont="1" applyFill="1" applyBorder="1"/>
    <xf numFmtId="166" fontId="2" fillId="6" borderId="5" xfId="2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168" fontId="4" fillId="6" borderId="5" xfId="0" applyNumberFormat="1" applyFont="1" applyFill="1" applyBorder="1" applyAlignment="1">
      <alignment vertical="center"/>
    </xf>
    <xf numFmtId="0" fontId="14" fillId="0" borderId="15" xfId="0" applyFont="1" applyFill="1" applyBorder="1"/>
    <xf numFmtId="166" fontId="2" fillId="0" borderId="15" xfId="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vertical="center"/>
    </xf>
    <xf numFmtId="0" fontId="14" fillId="0" borderId="122" xfId="0" applyFont="1" applyFill="1" applyBorder="1"/>
    <xf numFmtId="166" fontId="2" fillId="0" borderId="122" xfId="2" applyNumberFormat="1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vertical="center"/>
    </xf>
    <xf numFmtId="168" fontId="4" fillId="0" borderId="122" xfId="0" applyNumberFormat="1" applyFont="1" applyFill="1" applyBorder="1" applyAlignment="1">
      <alignment vertical="center"/>
    </xf>
    <xf numFmtId="0" fontId="14" fillId="0" borderId="123" xfId="0" applyFont="1" applyFill="1" applyBorder="1"/>
    <xf numFmtId="166" fontId="2" fillId="0" borderId="123" xfId="2" applyNumberFormat="1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vertical="center"/>
    </xf>
    <xf numFmtId="168" fontId="2" fillId="0" borderId="123" xfId="0" applyNumberFormat="1" applyFont="1" applyFill="1" applyBorder="1" applyAlignment="1">
      <alignment horizontal="center" vertical="center"/>
    </xf>
    <xf numFmtId="168" fontId="4" fillId="0" borderId="123" xfId="0" applyNumberFormat="1" applyFont="1" applyFill="1" applyBorder="1" applyAlignment="1">
      <alignment vertical="center"/>
    </xf>
    <xf numFmtId="0" fontId="4" fillId="16" borderId="53" xfId="0" applyFont="1" applyFill="1" applyBorder="1"/>
    <xf numFmtId="166" fontId="2" fillId="16" borderId="23" xfId="2" applyNumberFormat="1" applyFont="1" applyFill="1" applyBorder="1" applyAlignment="1">
      <alignment horizontal="center" vertical="top"/>
    </xf>
    <xf numFmtId="0" fontId="9" fillId="16" borderId="23" xfId="0" applyFont="1" applyFill="1" applyBorder="1"/>
    <xf numFmtId="167" fontId="2" fillId="16" borderId="23" xfId="0" applyNumberFormat="1" applyFont="1" applyFill="1" applyBorder="1" applyAlignment="1">
      <alignment horizontal="center" vertical="top"/>
    </xf>
    <xf numFmtId="167" fontId="2" fillId="16" borderId="24" xfId="0" applyNumberFormat="1" applyFont="1" applyFill="1" applyBorder="1" applyAlignment="1">
      <alignment horizontal="center" vertical="top"/>
    </xf>
    <xf numFmtId="168" fontId="9" fillId="16" borderId="102" xfId="0" applyNumberFormat="1" applyFont="1" applyFill="1" applyBorder="1"/>
    <xf numFmtId="0" fontId="9" fillId="16" borderId="38" xfId="0" applyFont="1" applyFill="1" applyBorder="1"/>
    <xf numFmtId="0" fontId="0" fillId="16" borderId="38" xfId="0" applyFill="1" applyBorder="1"/>
    <xf numFmtId="0" fontId="4" fillId="16" borderId="60" xfId="0" applyFont="1" applyFill="1" applyBorder="1"/>
    <xf numFmtId="166" fontId="2" fillId="16" borderId="104" xfId="2" applyNumberFormat="1" applyFont="1" applyFill="1" applyBorder="1" applyAlignment="1">
      <alignment horizontal="center" vertical="top"/>
    </xf>
    <xf numFmtId="0" fontId="9" fillId="16" borderId="104" xfId="0" applyFont="1" applyFill="1" applyBorder="1"/>
    <xf numFmtId="167" fontId="2" fillId="16" borderId="104" xfId="0" applyNumberFormat="1" applyFont="1" applyFill="1" applyBorder="1" applyAlignment="1">
      <alignment horizontal="center" vertical="top"/>
    </xf>
    <xf numFmtId="167" fontId="2" fillId="16" borderId="105" xfId="0" applyNumberFormat="1" applyFont="1" applyFill="1" applyBorder="1" applyAlignment="1">
      <alignment horizontal="center" vertical="top"/>
    </xf>
    <xf numFmtId="168" fontId="9" fillId="16" borderId="107" xfId="0" applyNumberFormat="1" applyFont="1" applyFill="1" applyBorder="1"/>
    <xf numFmtId="0" fontId="9" fillId="16" borderId="39" xfId="0" applyFont="1" applyFill="1" applyBorder="1"/>
    <xf numFmtId="0" fontId="0" fillId="16" borderId="39" xfId="0" applyFill="1" applyBorder="1"/>
    <xf numFmtId="167" fontId="2" fillId="16" borderId="2" xfId="0" applyNumberFormat="1" applyFont="1" applyFill="1" applyBorder="1" applyAlignment="1">
      <alignment horizontal="center" vertical="top"/>
    </xf>
    <xf numFmtId="167" fontId="2" fillId="16" borderId="110" xfId="0" applyNumberFormat="1" applyFont="1" applyFill="1" applyBorder="1" applyAlignment="1">
      <alignment horizontal="center" vertical="top"/>
    </xf>
    <xf numFmtId="0" fontId="4" fillId="16" borderId="74" xfId="0" applyFont="1" applyFill="1" applyBorder="1"/>
    <xf numFmtId="168" fontId="9" fillId="16" borderId="112" xfId="0" applyNumberFormat="1" applyFont="1" applyFill="1" applyBorder="1"/>
    <xf numFmtId="0" fontId="9" fillId="16" borderId="40" xfId="0" applyFont="1" applyFill="1" applyBorder="1"/>
    <xf numFmtId="0" fontId="0" fillId="16" borderId="40" xfId="0" applyFill="1" applyBorder="1"/>
    <xf numFmtId="167" fontId="2" fillId="0" borderId="12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167" fontId="2" fillId="0" borderId="123" xfId="0" applyNumberFormat="1" applyFont="1" applyFill="1" applyBorder="1" applyAlignment="1">
      <alignment horizontal="center" vertical="center"/>
    </xf>
    <xf numFmtId="167" fontId="2" fillId="2" borderId="131" xfId="0" applyNumberFormat="1" applyFont="1" applyFill="1" applyBorder="1" applyAlignment="1">
      <alignment horizontal="center" vertical="top"/>
    </xf>
    <xf numFmtId="0" fontId="4" fillId="0" borderId="131" xfId="0" applyFont="1" applyBorder="1"/>
    <xf numFmtId="0" fontId="9" fillId="0" borderId="131" xfId="0" applyFont="1" applyFill="1" applyBorder="1"/>
    <xf numFmtId="0" fontId="9" fillId="0" borderId="131" xfId="0" applyFont="1" applyFill="1" applyBorder="1" applyAlignment="1">
      <alignment horizontal="center" vertical="center"/>
    </xf>
    <xf numFmtId="167" fontId="2" fillId="0" borderId="131" xfId="0" applyNumberFormat="1" applyFont="1" applyFill="1" applyBorder="1" applyAlignment="1">
      <alignment horizontal="center" vertical="center"/>
    </xf>
    <xf numFmtId="168" fontId="9" fillId="0" borderId="131" xfId="0" applyNumberFormat="1" applyFont="1" applyBorder="1" applyAlignment="1">
      <alignment horizontal="center" vertical="center"/>
    </xf>
    <xf numFmtId="0" fontId="4" fillId="14" borderId="15" xfId="0" applyFont="1" applyFill="1" applyBorder="1"/>
    <xf numFmtId="167" fontId="2" fillId="14" borderId="15" xfId="0" applyNumberFormat="1" applyFont="1" applyFill="1" applyBorder="1" applyAlignment="1">
      <alignment horizontal="center" vertical="top"/>
    </xf>
    <xf numFmtId="0" fontId="4" fillId="14" borderId="2" xfId="0" applyFont="1" applyFill="1" applyBorder="1"/>
    <xf numFmtId="0" fontId="9" fillId="14" borderId="2" xfId="0" applyFont="1" applyFill="1" applyBorder="1" applyAlignment="1">
      <alignment horizontal="center" vertical="center"/>
    </xf>
    <xf numFmtId="167" fontId="2" fillId="14" borderId="2" xfId="0" applyNumberFormat="1" applyFont="1" applyFill="1" applyBorder="1" applyAlignment="1">
      <alignment horizontal="center" vertical="center"/>
    </xf>
    <xf numFmtId="168" fontId="9" fillId="14" borderId="2" xfId="0" applyNumberFormat="1" applyFont="1" applyFill="1" applyBorder="1" applyAlignment="1">
      <alignment horizontal="center" vertical="center"/>
    </xf>
    <xf numFmtId="0" fontId="4" fillId="14" borderId="131" xfId="0" applyFont="1" applyFill="1" applyBorder="1"/>
    <xf numFmtId="0" fontId="9" fillId="14" borderId="131" xfId="0" applyFont="1" applyFill="1" applyBorder="1" applyAlignment="1">
      <alignment horizontal="center" vertical="center"/>
    </xf>
    <xf numFmtId="167" fontId="2" fillId="14" borderId="131" xfId="0" applyNumberFormat="1" applyFont="1" applyFill="1" applyBorder="1" applyAlignment="1">
      <alignment horizontal="center" vertical="center"/>
    </xf>
    <xf numFmtId="168" fontId="9" fillId="14" borderId="131" xfId="0" applyNumberFormat="1" applyFont="1" applyFill="1" applyBorder="1" applyAlignment="1">
      <alignment horizontal="center" vertical="center"/>
    </xf>
    <xf numFmtId="167" fontId="2" fillId="14" borderId="131" xfId="0" applyNumberFormat="1" applyFont="1" applyFill="1" applyBorder="1" applyAlignment="1">
      <alignment horizontal="center" vertical="top"/>
    </xf>
    <xf numFmtId="167" fontId="4" fillId="13" borderId="2" xfId="0" applyNumberFormat="1" applyFont="1" applyFill="1" applyBorder="1" applyAlignment="1">
      <alignment horizontal="center" vertical="center"/>
    </xf>
    <xf numFmtId="167" fontId="4" fillId="13" borderId="17" xfId="0" applyNumberFormat="1" applyFont="1" applyFill="1" applyBorder="1" applyAlignment="1">
      <alignment horizontal="center" vertical="center"/>
    </xf>
    <xf numFmtId="0" fontId="4" fillId="6" borderId="131" xfId="0" applyFont="1" applyFill="1" applyBorder="1"/>
    <xf numFmtId="0" fontId="9" fillId="6" borderId="131" xfId="0" applyFont="1" applyFill="1" applyBorder="1"/>
    <xf numFmtId="0" fontId="9" fillId="6" borderId="131" xfId="0" applyFont="1" applyFill="1" applyBorder="1" applyAlignment="1">
      <alignment horizontal="center" wrapText="1"/>
    </xf>
    <xf numFmtId="0" fontId="9" fillId="6" borderId="131" xfId="0" applyFont="1" applyFill="1" applyBorder="1" applyAlignment="1">
      <alignment horizontal="center" vertical="center"/>
    </xf>
    <xf numFmtId="167" fontId="2" fillId="6" borderId="131" xfId="0" applyNumberFormat="1" applyFont="1" applyFill="1" applyBorder="1" applyAlignment="1">
      <alignment horizontal="center" vertical="center"/>
    </xf>
    <xf numFmtId="168" fontId="10" fillId="6" borderId="131" xfId="0" applyNumberFormat="1" applyFont="1" applyFill="1" applyBorder="1" applyAlignment="1">
      <alignment horizontal="center"/>
    </xf>
    <xf numFmtId="168" fontId="9" fillId="6" borderId="131" xfId="0" applyNumberFormat="1" applyFont="1" applyFill="1" applyBorder="1" applyAlignment="1">
      <alignment horizontal="center"/>
    </xf>
    <xf numFmtId="168" fontId="9" fillId="6" borderId="131" xfId="0" applyNumberFormat="1" applyFont="1" applyFill="1" applyBorder="1" applyAlignment="1">
      <alignment horizontal="center" vertical="center"/>
    </xf>
    <xf numFmtId="15" fontId="9" fillId="6" borderId="131" xfId="0" applyNumberFormat="1" applyFont="1" applyFill="1" applyBorder="1"/>
    <xf numFmtId="0" fontId="9" fillId="6" borderId="15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6" borderId="15" xfId="0" applyFont="1" applyFill="1" applyBorder="1"/>
    <xf numFmtId="174" fontId="2" fillId="6" borderId="15" xfId="0" applyNumberFormat="1" applyFont="1" applyFill="1" applyBorder="1" applyAlignment="1">
      <alignment horizontal="center" vertical="center"/>
    </xf>
    <xf numFmtId="168" fontId="9" fillId="6" borderId="15" xfId="0" applyNumberFormat="1" applyFont="1" applyFill="1" applyBorder="1" applyAlignment="1">
      <alignment horizontal="center"/>
    </xf>
    <xf numFmtId="4" fontId="9" fillId="6" borderId="131" xfId="0" applyNumberFormat="1" applyFont="1" applyFill="1" applyBorder="1" applyAlignment="1">
      <alignment horizontal="center"/>
    </xf>
    <xf numFmtId="0" fontId="9" fillId="6" borderId="131" xfId="0" applyFont="1" applyFill="1" applyBorder="1" applyAlignment="1">
      <alignment horizontal="center"/>
    </xf>
    <xf numFmtId="168" fontId="10" fillId="6" borderId="15" xfId="0" applyNumberFormat="1" applyFont="1" applyFill="1" applyBorder="1" applyAlignment="1">
      <alignment horizontal="center"/>
    </xf>
    <xf numFmtId="174" fontId="2" fillId="6" borderId="2" xfId="0" applyNumberFormat="1" applyFont="1" applyFill="1" applyBorder="1" applyAlignment="1">
      <alignment horizontal="center" vertical="center"/>
    </xf>
    <xf numFmtId="168" fontId="9" fillId="6" borderId="34" xfId="0" applyNumberFormat="1" applyFont="1" applyFill="1" applyBorder="1" applyAlignment="1">
      <alignment horizontal="center" vertical="center"/>
    </xf>
    <xf numFmtId="167" fontId="2" fillId="6" borderId="31" xfId="0" applyNumberFormat="1" applyFont="1" applyFill="1" applyBorder="1" applyAlignment="1">
      <alignment horizontal="center" vertical="center"/>
    </xf>
    <xf numFmtId="166" fontId="2" fillId="7" borderId="104" xfId="2" applyNumberFormat="1" applyFont="1" applyFill="1" applyBorder="1" applyAlignment="1">
      <alignment horizontal="center" vertical="top"/>
    </xf>
    <xf numFmtId="166" fontId="2" fillId="7" borderId="109" xfId="2" applyNumberFormat="1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center" vertical="center"/>
    </xf>
    <xf numFmtId="167" fontId="2" fillId="7" borderId="19" xfId="0" applyNumberFormat="1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167" fontId="2" fillId="12" borderId="2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9" borderId="4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49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9" fillId="13" borderId="49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16" borderId="102" xfId="0" applyFont="1" applyFill="1" applyBorder="1" applyAlignment="1">
      <alignment horizontal="center"/>
    </xf>
    <xf numFmtId="0" fontId="9" fillId="16" borderId="107" xfId="0" applyFont="1" applyFill="1" applyBorder="1" applyAlignment="1">
      <alignment horizontal="center"/>
    </xf>
    <xf numFmtId="0" fontId="9" fillId="16" borderId="112" xfId="0" applyFont="1" applyFill="1" applyBorder="1" applyAlignment="1">
      <alignment horizontal="center"/>
    </xf>
    <xf numFmtId="0" fontId="9" fillId="6" borderId="102" xfId="0" applyFont="1" applyFill="1" applyBorder="1" applyAlignment="1">
      <alignment horizontal="center"/>
    </xf>
    <xf numFmtId="0" fontId="9" fillId="6" borderId="107" xfId="0" applyFont="1" applyFill="1" applyBorder="1" applyAlignment="1">
      <alignment horizontal="center"/>
    </xf>
    <xf numFmtId="0" fontId="9" fillId="6" borderId="112" xfId="0" applyFont="1" applyFill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16" borderId="103" xfId="0" applyFont="1" applyFill="1" applyBorder="1" applyAlignment="1">
      <alignment horizontal="center"/>
    </xf>
    <xf numFmtId="0" fontId="9" fillId="16" borderId="108" xfId="0" applyFont="1" applyFill="1" applyBorder="1" applyAlignment="1">
      <alignment horizontal="center"/>
    </xf>
    <xf numFmtId="0" fontId="9" fillId="16" borderId="113" xfId="0" applyFont="1" applyFill="1" applyBorder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9" fillId="9" borderId="42" xfId="0" applyFont="1" applyFill="1" applyBorder="1" applyAlignment="1">
      <alignment horizontal="center"/>
    </xf>
    <xf numFmtId="0" fontId="9" fillId="9" borderId="44" xfId="0" applyFont="1" applyFill="1" applyBorder="1" applyAlignment="1">
      <alignment horizontal="center"/>
    </xf>
    <xf numFmtId="0" fontId="9" fillId="9" borderId="43" xfId="0" applyFont="1" applyFill="1" applyBorder="1" applyAlignment="1">
      <alignment horizontal="center"/>
    </xf>
    <xf numFmtId="0" fontId="9" fillId="13" borderId="41" xfId="0" applyFont="1" applyFill="1" applyBorder="1" applyAlignment="1">
      <alignment horizontal="center"/>
    </xf>
    <xf numFmtId="0" fontId="9" fillId="13" borderId="42" xfId="0" applyFont="1" applyFill="1" applyBorder="1" applyAlignment="1">
      <alignment horizontal="center"/>
    </xf>
    <xf numFmtId="0" fontId="9" fillId="13" borderId="44" xfId="0" applyFont="1" applyFill="1" applyBorder="1" applyAlignment="1">
      <alignment horizontal="center"/>
    </xf>
    <xf numFmtId="0" fontId="9" fillId="13" borderId="43" xfId="0" applyFont="1" applyFill="1" applyBorder="1" applyAlignment="1">
      <alignment horizontal="center"/>
    </xf>
    <xf numFmtId="15" fontId="9" fillId="6" borderId="101" xfId="0" applyNumberFormat="1" applyFont="1" applyFill="1" applyBorder="1" applyAlignment="1">
      <alignment horizontal="center"/>
    </xf>
    <xf numFmtId="15" fontId="9" fillId="6" borderId="106" xfId="0" applyNumberFormat="1" applyFont="1" applyFill="1" applyBorder="1" applyAlignment="1">
      <alignment horizontal="center"/>
    </xf>
    <xf numFmtId="15" fontId="9" fillId="6" borderId="111" xfId="0" applyNumberFormat="1" applyFont="1" applyFill="1" applyBorder="1" applyAlignment="1">
      <alignment horizontal="center"/>
    </xf>
    <xf numFmtId="166" fontId="9" fillId="6" borderId="101" xfId="0" applyNumberFormat="1" applyFont="1" applyFill="1" applyBorder="1" applyAlignment="1">
      <alignment horizontal="center"/>
    </xf>
    <xf numFmtId="0" fontId="9" fillId="6" borderId="106" xfId="0" applyNumberFormat="1" applyFont="1" applyFill="1" applyBorder="1" applyAlignment="1">
      <alignment horizontal="center"/>
    </xf>
    <xf numFmtId="0" fontId="9" fillId="6" borderId="111" xfId="0" applyNumberFormat="1" applyFont="1" applyFill="1" applyBorder="1" applyAlignment="1">
      <alignment horizontal="center"/>
    </xf>
    <xf numFmtId="15" fontId="9" fillId="6" borderId="102" xfId="0" applyNumberFormat="1" applyFont="1" applyFill="1" applyBorder="1" applyAlignment="1">
      <alignment horizontal="center"/>
    </xf>
    <xf numFmtId="15" fontId="9" fillId="6" borderId="107" xfId="0" applyNumberFormat="1" applyFont="1" applyFill="1" applyBorder="1" applyAlignment="1">
      <alignment horizontal="center"/>
    </xf>
    <xf numFmtId="15" fontId="9" fillId="6" borderId="112" xfId="0" applyNumberFormat="1" applyFont="1" applyFill="1" applyBorder="1" applyAlignment="1">
      <alignment horizontal="center"/>
    </xf>
    <xf numFmtId="15" fontId="9" fillId="16" borderId="102" xfId="0" applyNumberFormat="1" applyFont="1" applyFill="1" applyBorder="1" applyAlignment="1">
      <alignment horizontal="center"/>
    </xf>
    <xf numFmtId="15" fontId="9" fillId="16" borderId="107" xfId="0" applyNumberFormat="1" applyFont="1" applyFill="1" applyBorder="1" applyAlignment="1">
      <alignment horizontal="center"/>
    </xf>
    <xf numFmtId="15" fontId="9" fillId="16" borderId="112" xfId="0" applyNumberFormat="1" applyFont="1" applyFill="1" applyBorder="1" applyAlignment="1">
      <alignment horizontal="center"/>
    </xf>
    <xf numFmtId="15" fontId="9" fillId="9" borderId="4" xfId="0" applyNumberFormat="1" applyFont="1" applyFill="1" applyBorder="1" applyAlignment="1">
      <alignment horizontal="center"/>
    </xf>
    <xf numFmtId="15" fontId="9" fillId="9" borderId="1" xfId="0" applyNumberFormat="1" applyFont="1" applyFill="1" applyBorder="1" applyAlignment="1">
      <alignment horizontal="center"/>
    </xf>
    <xf numFmtId="15" fontId="9" fillId="9" borderId="49" xfId="0" applyNumberFormat="1" applyFont="1" applyFill="1" applyBorder="1" applyAlignment="1">
      <alignment horizontal="center"/>
    </xf>
    <xf numFmtId="15" fontId="9" fillId="9" borderId="3" xfId="0" applyNumberFormat="1" applyFont="1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16" borderId="40" xfId="0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21" fillId="0" borderId="0" xfId="0" applyNumberFormat="1" applyFont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16" borderId="15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5" fontId="9" fillId="9" borderId="35" xfId="0" applyNumberFormat="1" applyFont="1" applyFill="1" applyBorder="1" applyAlignment="1">
      <alignment horizontal="center"/>
    </xf>
    <xf numFmtId="15" fontId="9" fillId="9" borderId="36" xfId="0" applyNumberFormat="1" applyFont="1" applyFill="1" applyBorder="1" applyAlignment="1">
      <alignment horizontal="center"/>
    </xf>
    <xf numFmtId="15" fontId="9" fillId="9" borderId="48" xfId="0" applyNumberFormat="1" applyFont="1" applyFill="1" applyBorder="1" applyAlignment="1">
      <alignment horizontal="center"/>
    </xf>
    <xf numFmtId="15" fontId="9" fillId="9" borderId="37" xfId="0" applyNumberFormat="1" applyFont="1" applyFill="1" applyBorder="1" applyAlignment="1">
      <alignment horizontal="center"/>
    </xf>
    <xf numFmtId="15" fontId="9" fillId="13" borderId="4" xfId="0" applyNumberFormat="1" applyFont="1" applyFill="1" applyBorder="1" applyAlignment="1">
      <alignment horizontal="center"/>
    </xf>
    <xf numFmtId="15" fontId="9" fillId="13" borderId="1" xfId="0" applyNumberFormat="1" applyFont="1" applyFill="1" applyBorder="1" applyAlignment="1">
      <alignment horizontal="center"/>
    </xf>
    <xf numFmtId="15" fontId="9" fillId="13" borderId="49" xfId="0" applyNumberFormat="1" applyFont="1" applyFill="1" applyBorder="1" applyAlignment="1">
      <alignment horizontal="center"/>
    </xf>
    <xf numFmtId="15" fontId="9" fillId="13" borderId="3" xfId="0" applyNumberFormat="1" applyFont="1" applyFill="1" applyBorder="1" applyAlignment="1">
      <alignment horizontal="center"/>
    </xf>
    <xf numFmtId="3" fontId="20" fillId="9" borderId="40" xfId="0" applyNumberFormat="1" applyFont="1" applyFill="1" applyBorder="1" applyAlignment="1">
      <alignment horizontal="center"/>
    </xf>
    <xf numFmtId="3" fontId="20" fillId="9" borderId="30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6" fillId="16" borderId="17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13" borderId="33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15" fontId="9" fillId="13" borderId="35" xfId="0" applyNumberFormat="1" applyFont="1" applyFill="1" applyBorder="1" applyAlignment="1">
      <alignment horizontal="center"/>
    </xf>
    <xf numFmtId="15" fontId="9" fillId="13" borderId="36" xfId="0" applyNumberFormat="1" applyFont="1" applyFill="1" applyBorder="1" applyAlignment="1">
      <alignment horizontal="center"/>
    </xf>
    <xf numFmtId="15" fontId="9" fillId="13" borderId="48" xfId="0" applyNumberFormat="1" applyFont="1" applyFill="1" applyBorder="1" applyAlignment="1">
      <alignment horizontal="center"/>
    </xf>
    <xf numFmtId="15" fontId="9" fillId="13" borderId="37" xfId="0" applyNumberFormat="1" applyFont="1" applyFill="1" applyBorder="1" applyAlignment="1">
      <alignment horizontal="center"/>
    </xf>
    <xf numFmtId="3" fontId="1" fillId="9" borderId="40" xfId="2" applyNumberFormat="1" applyFont="1" applyFill="1" applyBorder="1" applyAlignment="1">
      <alignment horizontal="center" vertical="top"/>
    </xf>
    <xf numFmtId="3" fontId="1" fillId="9" borderId="30" xfId="2" applyNumberFormat="1" applyFont="1" applyFill="1" applyBorder="1" applyAlignment="1">
      <alignment horizontal="center" vertical="top"/>
    </xf>
    <xf numFmtId="0" fontId="0" fillId="16" borderId="2" xfId="0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15" fontId="9" fillId="16" borderId="101" xfId="0" applyNumberFormat="1" applyFont="1" applyFill="1" applyBorder="1" applyAlignment="1">
      <alignment horizontal="center"/>
    </xf>
    <xf numFmtId="15" fontId="9" fillId="16" borderId="106" xfId="0" applyNumberFormat="1" applyFont="1" applyFill="1" applyBorder="1" applyAlignment="1">
      <alignment horizontal="center"/>
    </xf>
    <xf numFmtId="15" fontId="9" fillId="16" borderId="111" xfId="0" applyNumberFormat="1" applyFon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13" borderId="15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13" borderId="38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3" borderId="47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9" borderId="17" xfId="0" applyFill="1" applyBorder="1" applyAlignment="1">
      <alignment horizontal="center" vertical="center"/>
    </xf>
    <xf numFmtId="3" fontId="2" fillId="16" borderId="40" xfId="2" applyNumberFormat="1" applyFont="1" applyFill="1" applyBorder="1" applyAlignment="1">
      <alignment horizontal="center" vertical="top"/>
    </xf>
    <xf numFmtId="3" fontId="2" fillId="16" borderId="128" xfId="2" applyNumberFormat="1" applyFont="1" applyFill="1" applyBorder="1" applyAlignment="1">
      <alignment horizontal="center" vertical="top"/>
    </xf>
    <xf numFmtId="0" fontId="0" fillId="6" borderId="4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9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6" borderId="33" xfId="0" applyFill="1" applyBorder="1" applyAlignment="1">
      <alignment horizontal="center" wrapText="1"/>
    </xf>
    <xf numFmtId="0" fontId="0" fillId="6" borderId="22" xfId="0" applyFill="1" applyBorder="1" applyAlignment="1">
      <alignment horizontal="center" vertical="top" wrapText="1"/>
    </xf>
    <xf numFmtId="0" fontId="0" fillId="6" borderId="72" xfId="0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2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22" xfId="0" applyFont="1" applyFill="1" applyBorder="1" applyAlignment="1">
      <alignment horizontal="center" vertical="top" wrapText="1"/>
    </xf>
    <xf numFmtId="0" fontId="14" fillId="0" borderId="123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22" xfId="0" applyNumberFormat="1" applyFont="1" applyFill="1" applyBorder="1" applyAlignment="1">
      <alignment horizontal="center"/>
    </xf>
    <xf numFmtId="2" fontId="2" fillId="0" borderId="123" xfId="0" applyNumberFormat="1" applyFont="1" applyFill="1" applyBorder="1" applyAlignment="1">
      <alignment horizontal="center"/>
    </xf>
    <xf numFmtId="15" fontId="4" fillId="0" borderId="15" xfId="0" applyNumberFormat="1" applyFont="1" applyFill="1" applyBorder="1" applyAlignment="1">
      <alignment horizontal="center"/>
    </xf>
    <xf numFmtId="15" fontId="4" fillId="0" borderId="122" xfId="0" applyNumberFormat="1" applyFont="1" applyFill="1" applyBorder="1" applyAlignment="1">
      <alignment horizontal="center"/>
    </xf>
    <xf numFmtId="15" fontId="4" fillId="0" borderId="12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4" fillId="0" borderId="1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22" xfId="0" applyFont="1" applyFill="1" applyBorder="1" applyAlignment="1">
      <alignment horizontal="center" wrapText="1"/>
    </xf>
    <xf numFmtId="0" fontId="4" fillId="0" borderId="123" xfId="0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33" xfId="0" applyFont="1" applyFill="1" applyBorder="1" applyAlignment="1">
      <alignment horizontal="center" vertical="top" wrapText="1"/>
    </xf>
    <xf numFmtId="2" fontId="2" fillId="6" borderId="5" xfId="0" applyNumberFormat="1" applyFont="1" applyFill="1" applyBorder="1" applyAlignment="1">
      <alignment horizontal="center"/>
    </xf>
    <xf numFmtId="2" fontId="2" fillId="6" borderId="33" xfId="0" applyNumberFormat="1" applyFont="1" applyFill="1" applyBorder="1" applyAlignment="1">
      <alignment horizontal="center"/>
    </xf>
    <xf numFmtId="15" fontId="4" fillId="6" borderId="5" xfId="0" applyNumberFormat="1" applyFont="1" applyFill="1" applyBorder="1" applyAlignment="1">
      <alignment horizontal="center"/>
    </xf>
    <xf numFmtId="15" fontId="4" fillId="6" borderId="33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wrapText="1"/>
    </xf>
    <xf numFmtId="0" fontId="4" fillId="6" borderId="33" xfId="0" applyFont="1" applyFill="1" applyBorder="1" applyAlignment="1">
      <alignment horizontal="center" wrapText="1"/>
    </xf>
    <xf numFmtId="0" fontId="4" fillId="16" borderId="5" xfId="0" applyFont="1" applyFill="1" applyBorder="1" applyAlignment="1">
      <alignment horizontal="center"/>
    </xf>
    <xf numFmtId="0" fontId="4" fillId="16" borderId="33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 wrapText="1"/>
    </xf>
    <xf numFmtId="0" fontId="4" fillId="16" borderId="33" xfId="0" applyFont="1" applyFill="1" applyBorder="1" applyAlignment="1">
      <alignment horizontal="center" wrapText="1"/>
    </xf>
    <xf numFmtId="0" fontId="4" fillId="16" borderId="19" xfId="0" applyFont="1" applyFill="1" applyBorder="1" applyAlignment="1">
      <alignment horizontal="center" wrapText="1"/>
    </xf>
    <xf numFmtId="15" fontId="4" fillId="0" borderId="5" xfId="0" applyNumberFormat="1" applyFont="1" applyFill="1" applyBorder="1" applyAlignment="1">
      <alignment horizontal="center"/>
    </xf>
    <xf numFmtId="15" fontId="4" fillId="0" borderId="33" xfId="0" applyNumberFormat="1" applyFont="1" applyFill="1" applyBorder="1" applyAlignment="1">
      <alignment horizontal="center"/>
    </xf>
    <xf numFmtId="15" fontId="4" fillId="0" borderId="19" xfId="0" applyNumberFormat="1" applyFont="1" applyFill="1" applyBorder="1" applyAlignment="1">
      <alignment horizontal="center"/>
    </xf>
    <xf numFmtId="0" fontId="14" fillId="16" borderId="5" xfId="0" applyFont="1" applyFill="1" applyBorder="1" applyAlignment="1">
      <alignment horizontal="center" vertical="center"/>
    </xf>
    <xf numFmtId="0" fontId="14" fillId="16" borderId="33" xfId="0" applyFont="1" applyFill="1" applyBorder="1" applyAlignment="1">
      <alignment horizontal="center" vertical="center"/>
    </xf>
    <xf numFmtId="0" fontId="14" fillId="16" borderId="19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 wrapText="1"/>
    </xf>
    <xf numFmtId="0" fontId="14" fillId="16" borderId="5" xfId="0" applyFont="1" applyFill="1" applyBorder="1" applyAlignment="1">
      <alignment horizontal="center" vertical="top" wrapText="1"/>
    </xf>
    <xf numFmtId="0" fontId="14" fillId="16" borderId="33" xfId="0" applyFont="1" applyFill="1" applyBorder="1" applyAlignment="1">
      <alignment horizontal="center" vertical="top" wrapText="1"/>
    </xf>
    <xf numFmtId="0" fontId="14" fillId="16" borderId="19" xfId="0" applyFont="1" applyFill="1" applyBorder="1" applyAlignment="1">
      <alignment horizontal="center" vertical="top" wrapText="1"/>
    </xf>
    <xf numFmtId="2" fontId="2" fillId="16" borderId="5" xfId="0" applyNumberFormat="1" applyFont="1" applyFill="1" applyBorder="1" applyAlignment="1">
      <alignment horizontal="center"/>
    </xf>
    <xf numFmtId="2" fontId="2" fillId="16" borderId="33" xfId="0" applyNumberFormat="1" applyFont="1" applyFill="1" applyBorder="1" applyAlignment="1">
      <alignment horizontal="center"/>
    </xf>
    <xf numFmtId="2" fontId="2" fillId="16" borderId="19" xfId="0" applyNumberFormat="1" applyFont="1" applyFill="1" applyBorder="1" applyAlignment="1">
      <alignment horizontal="center"/>
    </xf>
    <xf numFmtId="15" fontId="4" fillId="16" borderId="5" xfId="0" applyNumberFormat="1" applyFont="1" applyFill="1" applyBorder="1" applyAlignment="1">
      <alignment horizontal="center"/>
    </xf>
    <xf numFmtId="15" fontId="4" fillId="16" borderId="33" xfId="0" applyNumberFormat="1" applyFont="1" applyFill="1" applyBorder="1" applyAlignment="1">
      <alignment horizontal="center"/>
    </xf>
    <xf numFmtId="15" fontId="4" fillId="16" borderId="19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68" fontId="21" fillId="16" borderId="39" xfId="0" applyNumberFormat="1" applyFont="1" applyFill="1" applyBorder="1" applyAlignment="1">
      <alignment horizontal="center" vertical="center"/>
    </xf>
    <xf numFmtId="168" fontId="21" fillId="16" borderId="6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4" fillId="9" borderId="5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top" wrapText="1"/>
    </xf>
    <xf numFmtId="0" fontId="14" fillId="9" borderId="33" xfId="0" applyFont="1" applyFill="1" applyBorder="1" applyAlignment="1">
      <alignment horizontal="center" vertical="top" wrapText="1"/>
    </xf>
    <xf numFmtId="0" fontId="14" fillId="9" borderId="19" xfId="0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/>
    </xf>
    <xf numFmtId="0" fontId="4" fillId="9" borderId="42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/>
    </xf>
    <xf numFmtId="0" fontId="4" fillId="9" borderId="43" xfId="0" applyFont="1" applyFill="1" applyBorder="1" applyAlignment="1">
      <alignment horizontal="center"/>
    </xf>
    <xf numFmtId="15" fontId="4" fillId="9" borderId="35" xfId="0" applyNumberFormat="1" applyFont="1" applyFill="1" applyBorder="1" applyAlignment="1">
      <alignment horizontal="center"/>
    </xf>
    <xf numFmtId="15" fontId="4" fillId="9" borderId="36" xfId="0" applyNumberFormat="1" applyFont="1" applyFill="1" applyBorder="1" applyAlignment="1">
      <alignment horizontal="center"/>
    </xf>
    <xf numFmtId="15" fontId="4" fillId="9" borderId="48" xfId="0" applyNumberFormat="1" applyFont="1" applyFill="1" applyBorder="1" applyAlignment="1">
      <alignment horizontal="center"/>
    </xf>
    <xf numFmtId="15" fontId="4" fillId="9" borderId="37" xfId="0" applyNumberFormat="1" applyFont="1" applyFill="1" applyBorder="1" applyAlignment="1">
      <alignment horizontal="center"/>
    </xf>
    <xf numFmtId="15" fontId="4" fillId="9" borderId="4" xfId="0" applyNumberFormat="1" applyFont="1" applyFill="1" applyBorder="1" applyAlignment="1">
      <alignment horizontal="center"/>
    </xf>
    <xf numFmtId="15" fontId="4" fillId="9" borderId="1" xfId="0" applyNumberFormat="1" applyFont="1" applyFill="1" applyBorder="1" applyAlignment="1">
      <alignment horizontal="center"/>
    </xf>
    <xf numFmtId="15" fontId="4" fillId="9" borderId="49" xfId="0" applyNumberFormat="1" applyFont="1" applyFill="1" applyBorder="1" applyAlignment="1">
      <alignment horizontal="center"/>
    </xf>
    <xf numFmtId="15" fontId="4" fillId="9" borderId="3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6" fillId="9" borderId="54" xfId="0" applyFont="1" applyFill="1" applyBorder="1" applyAlignment="1">
      <alignment horizontal="center"/>
    </xf>
    <xf numFmtId="0" fontId="6" fillId="9" borderId="52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14" fillId="9" borderId="53" xfId="0" applyFont="1" applyFill="1" applyBorder="1" applyAlignment="1">
      <alignment horizontal="center"/>
    </xf>
    <xf numFmtId="0" fontId="14" fillId="9" borderId="60" xfId="0" applyFont="1" applyFill="1" applyBorder="1" applyAlignment="1">
      <alignment horizontal="center"/>
    </xf>
    <xf numFmtId="0" fontId="14" fillId="9" borderId="22" xfId="0" applyFont="1" applyFill="1" applyBorder="1" applyAlignment="1">
      <alignment horizontal="center"/>
    </xf>
    <xf numFmtId="0" fontId="14" fillId="9" borderId="74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15" fontId="4" fillId="9" borderId="2" xfId="0" applyNumberFormat="1" applyFont="1" applyFill="1" applyBorder="1" applyAlignment="1">
      <alignment horizontal="center"/>
    </xf>
    <xf numFmtId="15" fontId="2" fillId="0" borderId="5" xfId="0" applyNumberFormat="1" applyFont="1" applyFill="1" applyBorder="1" applyAlignment="1">
      <alignment horizontal="center" vertical="center"/>
    </xf>
    <xf numFmtId="15" fontId="2" fillId="0" borderId="33" xfId="0" applyNumberFormat="1" applyFont="1" applyFill="1" applyBorder="1" applyAlignment="1">
      <alignment horizontal="center" vertical="center"/>
    </xf>
    <xf numFmtId="15" fontId="2" fillId="0" borderId="1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5" fontId="4" fillId="9" borderId="5" xfId="0" applyNumberFormat="1" applyFont="1" applyFill="1" applyBorder="1" applyAlignment="1">
      <alignment horizontal="center"/>
    </xf>
    <xf numFmtId="15" fontId="4" fillId="9" borderId="33" xfId="0" applyNumberFormat="1" applyFont="1" applyFill="1" applyBorder="1" applyAlignment="1">
      <alignment horizontal="center"/>
    </xf>
    <xf numFmtId="15" fontId="4" fillId="9" borderId="19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2" fillId="9" borderId="5" xfId="0" applyNumberFormat="1" applyFont="1" applyFill="1" applyBorder="1" applyAlignment="1">
      <alignment horizontal="center"/>
    </xf>
    <xf numFmtId="2" fontId="2" fillId="9" borderId="33" xfId="0" applyNumberFormat="1" applyFont="1" applyFill="1" applyBorder="1" applyAlignment="1">
      <alignment horizontal="center"/>
    </xf>
    <xf numFmtId="2" fontId="2" fillId="9" borderId="19" xfId="0" applyNumberFormat="1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 wrapText="1"/>
    </xf>
    <xf numFmtId="0" fontId="4" fillId="9" borderId="33" xfId="0" applyFont="1" applyFill="1" applyBorder="1" applyAlignment="1">
      <alignment horizontal="center" wrapText="1"/>
    </xf>
    <xf numFmtId="0" fontId="4" fillId="9" borderId="19" xfId="0" applyFont="1" applyFill="1" applyBorder="1" applyAlignment="1">
      <alignment horizontal="center" wrapText="1"/>
    </xf>
    <xf numFmtId="0" fontId="14" fillId="9" borderId="38" xfId="0" applyFont="1" applyFill="1" applyBorder="1" applyAlignment="1">
      <alignment horizontal="center"/>
    </xf>
    <xf numFmtId="0" fontId="14" fillId="9" borderId="39" xfId="0" applyFont="1" applyFill="1" applyBorder="1" applyAlignment="1">
      <alignment horizontal="center"/>
    </xf>
    <xf numFmtId="0" fontId="14" fillId="9" borderId="47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4" fillId="9" borderId="17" xfId="0" applyFont="1" applyFill="1" applyBorder="1" applyAlignment="1">
      <alignment horizontal="center"/>
    </xf>
    <xf numFmtId="15" fontId="4" fillId="9" borderId="17" xfId="0" applyNumberFormat="1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2" fontId="2" fillId="9" borderId="40" xfId="2" applyNumberFormat="1" applyFont="1" applyFill="1" applyBorder="1" applyAlignment="1">
      <alignment horizontal="center" vertical="top"/>
    </xf>
    <xf numFmtId="2" fontId="2" fillId="9" borderId="30" xfId="2" applyNumberFormat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33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/>
    </xf>
    <xf numFmtId="0" fontId="14" fillId="9" borderId="3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168" fontId="4" fillId="9" borderId="80" xfId="0" applyNumberFormat="1" applyFont="1" applyFill="1" applyBorder="1" applyAlignment="1">
      <alignment horizontal="center" vertical="center" wrapText="1"/>
    </xf>
    <xf numFmtId="168" fontId="4" fillId="9" borderId="60" xfId="0" applyNumberFormat="1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/>
    </xf>
    <xf numFmtId="0" fontId="9" fillId="13" borderId="52" xfId="0" applyFont="1" applyFill="1" applyBorder="1" applyAlignment="1">
      <alignment horizontal="center"/>
    </xf>
    <xf numFmtId="0" fontId="9" fillId="13" borderId="31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9" fillId="13" borderId="33" xfId="0" applyFont="1" applyFill="1" applyBorder="1" applyAlignment="1">
      <alignment horizontal="center"/>
    </xf>
    <xf numFmtId="0" fontId="9" fillId="13" borderId="34" xfId="0" applyFont="1" applyFill="1" applyBorder="1" applyAlignment="1">
      <alignment horizontal="center"/>
    </xf>
    <xf numFmtId="49" fontId="4" fillId="13" borderId="14" xfId="0" applyNumberFormat="1" applyFont="1" applyFill="1" applyBorder="1" applyAlignment="1">
      <alignment horizontal="center" vertical="center" wrapText="1"/>
    </xf>
    <xf numFmtId="49" fontId="4" fillId="13" borderId="33" xfId="0" applyNumberFormat="1" applyFont="1" applyFill="1" applyBorder="1" applyAlignment="1">
      <alignment horizontal="center" vertical="center" wrapText="1"/>
    </xf>
    <xf numFmtId="49" fontId="4" fillId="13" borderId="3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131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131" xfId="0" applyNumberFormat="1" applyFont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15" xfId="0" applyFont="1" applyFill="1" applyBorder="1" applyAlignment="1">
      <alignment horizontal="center"/>
    </xf>
    <xf numFmtId="0" fontId="9" fillId="6" borderId="116" xfId="0" applyFont="1" applyFill="1" applyBorder="1" applyAlignment="1">
      <alignment horizontal="center"/>
    </xf>
    <xf numFmtId="0" fontId="9" fillId="6" borderId="117" xfId="0" applyFont="1" applyFill="1" applyBorder="1" applyAlignment="1">
      <alignment horizontal="center"/>
    </xf>
    <xf numFmtId="0" fontId="9" fillId="9" borderId="102" xfId="0" applyFont="1" applyFill="1" applyBorder="1" applyAlignment="1">
      <alignment horizontal="center"/>
    </xf>
    <xf numFmtId="0" fontId="9" fillId="9" borderId="107" xfId="0" applyFont="1" applyFill="1" applyBorder="1" applyAlignment="1">
      <alignment horizontal="center"/>
    </xf>
    <xf numFmtId="0" fontId="9" fillId="9" borderId="112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60" xfId="0" applyFont="1" applyFill="1" applyBorder="1" applyAlignment="1">
      <alignment horizontal="center"/>
    </xf>
    <xf numFmtId="0" fontId="9" fillId="6" borderId="74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103" xfId="0" applyFont="1" applyBorder="1" applyAlignment="1">
      <alignment horizontal="center" wrapText="1"/>
    </xf>
    <xf numFmtId="0" fontId="9" fillId="0" borderId="108" xfId="0" applyFont="1" applyBorder="1" applyAlignment="1">
      <alignment horizontal="center" wrapText="1"/>
    </xf>
    <xf numFmtId="0" fontId="9" fillId="0" borderId="113" xfId="0" applyFont="1" applyBorder="1" applyAlignment="1">
      <alignment horizontal="center" wrapText="1"/>
    </xf>
    <xf numFmtId="15" fontId="9" fillId="0" borderId="102" xfId="0" applyNumberFormat="1" applyFont="1" applyBorder="1" applyAlignment="1">
      <alignment horizontal="center"/>
    </xf>
    <xf numFmtId="15" fontId="9" fillId="0" borderId="107" xfId="0" applyNumberFormat="1" applyFont="1" applyBorder="1" applyAlignment="1">
      <alignment horizontal="center"/>
    </xf>
    <xf numFmtId="15" fontId="9" fillId="0" borderId="112" xfId="0" applyNumberFormat="1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9" borderId="53" xfId="0" applyFont="1" applyFill="1" applyBorder="1" applyAlignment="1">
      <alignment horizontal="center"/>
    </xf>
    <xf numFmtId="0" fontId="9" fillId="9" borderId="60" xfId="0" applyFont="1" applyFill="1" applyBorder="1" applyAlignment="1">
      <alignment horizontal="center"/>
    </xf>
    <xf numFmtId="0" fontId="9" fillId="9" borderId="74" xfId="0" applyFont="1" applyFill="1" applyBorder="1" applyAlignment="1">
      <alignment horizontal="center"/>
    </xf>
    <xf numFmtId="0" fontId="9" fillId="6" borderId="61" xfId="0" applyFont="1" applyFill="1" applyBorder="1" applyAlignment="1">
      <alignment horizontal="center" vertical="top" wrapText="1"/>
    </xf>
    <xf numFmtId="0" fontId="9" fillId="6" borderId="6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4" fontId="9" fillId="0" borderId="101" xfId="0" applyNumberFormat="1" applyFont="1" applyBorder="1" applyAlignment="1">
      <alignment horizontal="center"/>
    </xf>
    <xf numFmtId="4" fontId="9" fillId="0" borderId="106" xfId="0" applyNumberFormat="1" applyFont="1" applyBorder="1" applyAlignment="1">
      <alignment horizontal="center"/>
    </xf>
    <xf numFmtId="4" fontId="9" fillId="0" borderId="111" xfId="0" applyNumberFormat="1" applyFont="1" applyBorder="1" applyAlignment="1">
      <alignment horizontal="center"/>
    </xf>
    <xf numFmtId="15" fontId="9" fillId="9" borderId="101" xfId="0" applyNumberFormat="1" applyFont="1" applyFill="1" applyBorder="1" applyAlignment="1">
      <alignment horizontal="center"/>
    </xf>
    <xf numFmtId="15" fontId="9" fillId="9" borderId="106" xfId="0" applyNumberFormat="1" applyFont="1" applyFill="1" applyBorder="1" applyAlignment="1">
      <alignment horizontal="center"/>
    </xf>
    <xf numFmtId="15" fontId="9" fillId="9" borderId="111" xfId="0" applyNumberFormat="1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115" xfId="0" applyFont="1" applyFill="1" applyBorder="1" applyAlignment="1">
      <alignment horizontal="center"/>
    </xf>
    <xf numFmtId="0" fontId="9" fillId="9" borderId="116" xfId="0" applyFont="1" applyFill="1" applyBorder="1" applyAlignment="1">
      <alignment horizontal="center"/>
    </xf>
    <xf numFmtId="0" fontId="9" fillId="9" borderId="117" xfId="0" applyFont="1" applyFill="1" applyBorder="1" applyAlignment="1">
      <alignment horizontal="center"/>
    </xf>
    <xf numFmtId="15" fontId="9" fillId="9" borderId="102" xfId="0" applyNumberFormat="1" applyFont="1" applyFill="1" applyBorder="1" applyAlignment="1">
      <alignment horizontal="center"/>
    </xf>
    <xf numFmtId="15" fontId="9" fillId="9" borderId="107" xfId="0" applyNumberFormat="1" applyFont="1" applyFill="1" applyBorder="1" applyAlignment="1">
      <alignment horizontal="center"/>
    </xf>
    <xf numFmtId="15" fontId="9" fillId="9" borderId="1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2" xfId="0" applyNumberFormat="1" applyFont="1" applyFill="1" applyBorder="1" applyAlignment="1">
      <alignment horizontal="center" vertical="center" wrapText="1"/>
    </xf>
    <xf numFmtId="49" fontId="4" fillId="0" borderId="123" xfId="0" applyNumberFormat="1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/>
    </xf>
    <xf numFmtId="0" fontId="9" fillId="6" borderId="58" xfId="0" applyFont="1" applyFill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1" xfId="0" applyNumberFormat="1" applyFont="1" applyBorder="1" applyAlignment="1">
      <alignment horizontal="center"/>
    </xf>
    <xf numFmtId="0" fontId="9" fillId="0" borderId="106" xfId="0" applyNumberFormat="1" applyFont="1" applyBorder="1" applyAlignment="1">
      <alignment horizontal="center"/>
    </xf>
    <xf numFmtId="0" fontId="9" fillId="0" borderId="111" xfId="0" applyNumberFormat="1" applyFont="1" applyBorder="1" applyAlignment="1">
      <alignment horizontal="center"/>
    </xf>
    <xf numFmtId="15" fontId="24" fillId="0" borderId="102" xfId="0" applyNumberFormat="1" applyFont="1" applyBorder="1" applyAlignment="1">
      <alignment horizontal="center"/>
    </xf>
    <xf numFmtId="15" fontId="9" fillId="0" borderId="129" xfId="0" applyNumberFormat="1" applyFont="1" applyBorder="1" applyAlignment="1">
      <alignment horizontal="center"/>
    </xf>
    <xf numFmtId="0" fontId="9" fillId="0" borderId="129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31" xfId="0" applyFont="1" applyBorder="1" applyAlignment="1">
      <alignment horizontal="center" vertical="top"/>
    </xf>
    <xf numFmtId="0" fontId="9" fillId="6" borderId="5" xfId="0" applyFont="1" applyFill="1" applyBorder="1" applyAlignment="1">
      <alignment horizontal="center"/>
    </xf>
    <xf numFmtId="0" fontId="9" fillId="6" borderId="45" xfId="0" applyNumberFormat="1" applyFont="1" applyFill="1" applyBorder="1" applyAlignment="1">
      <alignment horizontal="center"/>
    </xf>
    <xf numFmtId="0" fontId="9" fillId="6" borderId="86" xfId="0" applyNumberFormat="1" applyFont="1" applyFill="1" applyBorder="1" applyAlignment="1">
      <alignment horizontal="center"/>
    </xf>
    <xf numFmtId="0" fontId="9" fillId="6" borderId="46" xfId="0" applyNumberFormat="1" applyFont="1" applyFill="1" applyBorder="1" applyAlignment="1">
      <alignment horizontal="center"/>
    </xf>
    <xf numFmtId="0" fontId="9" fillId="6" borderId="125" xfId="0" applyNumberFormat="1" applyFont="1" applyFill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0" fontId="29" fillId="14" borderId="15" xfId="0" applyNumberFormat="1" applyFont="1" applyFill="1" applyBorder="1" applyAlignment="1">
      <alignment horizontal="center"/>
    </xf>
    <xf numFmtId="0" fontId="29" fillId="14" borderId="2" xfId="0" applyNumberFormat="1" applyFont="1" applyFill="1" applyBorder="1" applyAlignment="1">
      <alignment horizontal="center"/>
    </xf>
    <xf numFmtId="0" fontId="29" fillId="14" borderId="131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49" fontId="4" fillId="6" borderId="14" xfId="0" applyNumberFormat="1" applyFont="1" applyFill="1" applyBorder="1" applyAlignment="1">
      <alignment horizontal="center" vertical="center" wrapText="1"/>
    </xf>
    <xf numFmtId="49" fontId="4" fillId="6" borderId="33" xfId="0" applyNumberFormat="1" applyFont="1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/>
    </xf>
    <xf numFmtId="0" fontId="9" fillId="6" borderId="34" xfId="0" applyFont="1" applyFill="1" applyBorder="1" applyAlignment="1">
      <alignment horizontal="center"/>
    </xf>
    <xf numFmtId="49" fontId="4" fillId="6" borderId="34" xfId="0" applyNumberFormat="1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9" fillId="14" borderId="131" xfId="0" applyFont="1" applyFill="1" applyBorder="1" applyAlignment="1">
      <alignment horizontal="center"/>
    </xf>
    <xf numFmtId="49" fontId="4" fillId="14" borderId="15" xfId="0" applyNumberFormat="1" applyFont="1" applyFill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49" fontId="4" fillId="14" borderId="131" xfId="0" applyNumberFormat="1" applyFont="1" applyFill="1" applyBorder="1" applyAlignment="1">
      <alignment horizontal="center" vertical="center" wrapText="1"/>
    </xf>
    <xf numFmtId="49" fontId="4" fillId="6" borderId="15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49" fontId="4" fillId="6" borderId="17" xfId="0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/>
    </xf>
    <xf numFmtId="0" fontId="9" fillId="6" borderId="52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9" fillId="6" borderId="131" xfId="0" applyFont="1" applyFill="1" applyBorder="1" applyAlignment="1">
      <alignment horizontal="center"/>
    </xf>
    <xf numFmtId="4" fontId="9" fillId="6" borderId="15" xfId="0" applyNumberFormat="1" applyFont="1" applyFill="1" applyBorder="1" applyAlignment="1">
      <alignment horizontal="center"/>
    </xf>
    <xf numFmtId="4" fontId="9" fillId="6" borderId="2" xfId="0" applyNumberFormat="1" applyFont="1" applyFill="1" applyBorder="1" applyAlignment="1">
      <alignment horizontal="center"/>
    </xf>
    <xf numFmtId="4" fontId="9" fillId="6" borderId="131" xfId="0" applyNumberFormat="1" applyFont="1" applyFill="1" applyBorder="1" applyAlignment="1">
      <alignment horizontal="center"/>
    </xf>
    <xf numFmtId="168" fontId="9" fillId="6" borderId="33" xfId="0" applyNumberFormat="1" applyFont="1" applyFill="1" applyBorder="1" applyAlignment="1">
      <alignment horizontal="center"/>
    </xf>
    <xf numFmtId="168" fontId="9" fillId="6" borderId="34" xfId="0" applyNumberFormat="1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168" fontId="9" fillId="6" borderId="15" xfId="0" applyNumberFormat="1" applyFont="1" applyFill="1" applyBorder="1" applyAlignment="1">
      <alignment horizontal="center"/>
    </xf>
    <xf numFmtId="168" fontId="9" fillId="6" borderId="2" xfId="0" applyNumberFormat="1" applyFont="1" applyFill="1" applyBorder="1" applyAlignment="1">
      <alignment horizontal="center"/>
    </xf>
    <xf numFmtId="168" fontId="9" fillId="6" borderId="131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 wrapText="1"/>
    </xf>
    <xf numFmtId="4" fontId="9" fillId="6" borderId="33" xfId="0" applyNumberFormat="1" applyFont="1" applyFill="1" applyBorder="1" applyAlignment="1">
      <alignment horizontal="center"/>
    </xf>
    <xf numFmtId="4" fontId="9" fillId="6" borderId="34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122" xfId="0" applyFont="1" applyFill="1" applyBorder="1" applyAlignment="1">
      <alignment horizontal="center"/>
    </xf>
    <xf numFmtId="0" fontId="9" fillId="6" borderId="123" xfId="0" applyFont="1" applyFill="1" applyBorder="1" applyAlignment="1">
      <alignment horizontal="center"/>
    </xf>
    <xf numFmtId="4" fontId="9" fillId="6" borderId="19" xfId="0" applyNumberFormat="1" applyFont="1" applyFill="1" applyBorder="1" applyAlignment="1">
      <alignment horizontal="center"/>
    </xf>
    <xf numFmtId="4" fontId="9" fillId="6" borderId="122" xfId="0" applyNumberFormat="1" applyFont="1" applyFill="1" applyBorder="1" applyAlignment="1">
      <alignment horizontal="center"/>
    </xf>
    <xf numFmtId="4" fontId="9" fillId="6" borderId="123" xfId="0" applyNumberFormat="1" applyFont="1" applyFill="1" applyBorder="1" applyAlignment="1">
      <alignment horizontal="center"/>
    </xf>
    <xf numFmtId="15" fontId="9" fillId="6" borderId="97" xfId="0" applyNumberFormat="1" applyFont="1" applyFill="1" applyBorder="1" applyAlignment="1">
      <alignment horizontal="center"/>
    </xf>
    <xf numFmtId="15" fontId="9" fillId="6" borderId="60" xfId="0" applyNumberFormat="1" applyFont="1" applyFill="1" applyBorder="1" applyAlignment="1">
      <alignment horizontal="center"/>
    </xf>
    <xf numFmtId="15" fontId="9" fillId="6" borderId="74" xfId="0" applyNumberFormat="1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wrapText="1"/>
    </xf>
    <xf numFmtId="0" fontId="9" fillId="6" borderId="122" xfId="0" applyFont="1" applyFill="1" applyBorder="1" applyAlignment="1">
      <alignment horizontal="center" vertical="top" wrapText="1"/>
    </xf>
    <xf numFmtId="0" fontId="9" fillId="6" borderId="123" xfId="0" applyFont="1" applyFill="1" applyBorder="1" applyAlignment="1">
      <alignment horizontal="center" vertical="top" wrapText="1"/>
    </xf>
    <xf numFmtId="0" fontId="9" fillId="6" borderId="121" xfId="0" applyFont="1" applyFill="1" applyBorder="1" applyAlignment="1">
      <alignment horizontal="center"/>
    </xf>
    <xf numFmtId="4" fontId="9" fillId="6" borderId="121" xfId="0" applyNumberFormat="1" applyFont="1" applyFill="1" applyBorder="1" applyAlignment="1">
      <alignment horizontal="center"/>
    </xf>
    <xf numFmtId="15" fontId="9" fillId="6" borderId="45" xfId="0" applyNumberFormat="1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/>
    </xf>
    <xf numFmtId="0" fontId="9" fillId="6" borderId="61" xfId="0" applyFont="1" applyFill="1" applyBorder="1" applyAlignment="1">
      <alignment horizontal="center" wrapText="1"/>
    </xf>
    <xf numFmtId="0" fontId="9" fillId="6" borderId="62" xfId="0" applyFont="1" applyFill="1" applyBorder="1" applyAlignment="1">
      <alignment horizontal="center" wrapText="1"/>
    </xf>
    <xf numFmtId="0" fontId="9" fillId="6" borderId="63" xfId="0" applyFont="1" applyFill="1" applyBorder="1" applyAlignment="1">
      <alignment horizontal="center" wrapText="1"/>
    </xf>
    <xf numFmtId="0" fontId="9" fillId="6" borderId="126" xfId="0" applyFont="1" applyFill="1" applyBorder="1" applyAlignment="1">
      <alignment horizontal="center"/>
    </xf>
    <xf numFmtId="0" fontId="9" fillId="6" borderId="127" xfId="0" applyFont="1" applyFill="1" applyBorder="1" applyAlignment="1">
      <alignment horizontal="center"/>
    </xf>
    <xf numFmtId="4" fontId="9" fillId="6" borderId="5" xfId="0" applyNumberFormat="1" applyFont="1" applyFill="1" applyBorder="1" applyAlignment="1">
      <alignment horizontal="center"/>
    </xf>
    <xf numFmtId="15" fontId="9" fillId="6" borderId="86" xfId="0" applyNumberFormat="1" applyFont="1" applyFill="1" applyBorder="1" applyAlignment="1">
      <alignment horizontal="center"/>
    </xf>
    <xf numFmtId="0" fontId="9" fillId="6" borderId="125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15" fontId="9" fillId="6" borderId="2" xfId="0" applyNumberFormat="1" applyFont="1" applyFill="1" applyBorder="1" applyAlignment="1">
      <alignment horizontal="center"/>
    </xf>
    <xf numFmtId="0" fontId="9" fillId="9" borderId="33" xfId="0" applyFont="1" applyFill="1" applyBorder="1" applyAlignment="1">
      <alignment horizontal="center"/>
    </xf>
    <xf numFmtId="15" fontId="9" fillId="0" borderId="45" xfId="0" applyNumberFormat="1" applyFont="1" applyBorder="1" applyAlignment="1">
      <alignment horizontal="center"/>
    </xf>
    <xf numFmtId="15" fontId="9" fillId="0" borderId="86" xfId="0" applyNumberFormat="1" applyFont="1" applyBorder="1" applyAlignment="1">
      <alignment horizontal="center"/>
    </xf>
    <xf numFmtId="15" fontId="9" fillId="0" borderId="46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73" fontId="9" fillId="6" borderId="5" xfId="0" applyNumberFormat="1" applyFont="1" applyFill="1" applyBorder="1" applyAlignment="1">
      <alignment horizontal="center"/>
    </xf>
    <xf numFmtId="173" fontId="9" fillId="6" borderId="33" xfId="0" applyNumberFormat="1" applyFont="1" applyFill="1" applyBorder="1" applyAlignment="1">
      <alignment horizontal="center"/>
    </xf>
    <xf numFmtId="173" fontId="9" fillId="6" borderId="19" xfId="0" applyNumberFormat="1" applyFont="1" applyFill="1" applyBorder="1" applyAlignment="1">
      <alignment horizontal="center"/>
    </xf>
    <xf numFmtId="0" fontId="9" fillId="0" borderId="61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49" fontId="4" fillId="6" borderId="14" xfId="0" applyNumberFormat="1" applyFont="1" applyFill="1" applyBorder="1" applyAlignment="1">
      <alignment horizontal="center" vertical="top" wrapText="1"/>
    </xf>
    <xf numFmtId="49" fontId="4" fillId="6" borderId="33" xfId="0" applyNumberFormat="1" applyFont="1" applyFill="1" applyBorder="1" applyAlignment="1">
      <alignment horizontal="center" vertical="top" wrapText="1"/>
    </xf>
    <xf numFmtId="49" fontId="4" fillId="6" borderId="34" xfId="0" applyNumberFormat="1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6" borderId="131" xfId="0" applyFont="1" applyFill="1" applyBorder="1" applyAlignment="1">
      <alignment horizontal="center" wrapText="1"/>
    </xf>
    <xf numFmtId="4" fontId="9" fillId="0" borderId="14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10" borderId="2" xfId="0" applyNumberFormat="1" applyFont="1" applyFill="1" applyBorder="1" applyAlignment="1">
      <alignment horizontal="center"/>
    </xf>
    <xf numFmtId="15" fontId="9" fillId="10" borderId="2" xfId="0" applyNumberFormat="1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15" fontId="9" fillId="0" borderId="14" xfId="0" applyNumberFormat="1" applyFont="1" applyBorder="1" applyAlignment="1">
      <alignment horizontal="center"/>
    </xf>
    <xf numFmtId="15" fontId="9" fillId="0" borderId="33" xfId="0" applyNumberFormat="1" applyFont="1" applyBorder="1" applyAlignment="1">
      <alignment horizontal="center"/>
    </xf>
    <xf numFmtId="15" fontId="9" fillId="0" borderId="34" xfId="0" applyNumberFormat="1" applyFont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15" fontId="9" fillId="9" borderId="2" xfId="0" applyNumberFormat="1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4" fontId="9" fillId="12" borderId="2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15" fontId="9" fillId="3" borderId="2" xfId="0" applyNumberFormat="1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 wrapText="1"/>
    </xf>
    <xf numFmtId="0" fontId="9" fillId="0" borderId="92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6" borderId="92" xfId="0" applyFont="1" applyFill="1" applyBorder="1" applyAlignment="1">
      <alignment horizontal="center"/>
    </xf>
    <xf numFmtId="0" fontId="9" fillId="6" borderId="84" xfId="0" applyFont="1" applyFill="1" applyBorder="1" applyAlignment="1">
      <alignment horizontal="center"/>
    </xf>
    <xf numFmtId="0" fontId="9" fillId="6" borderId="8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15" fontId="0" fillId="0" borderId="80" xfId="0" applyNumberFormat="1" applyBorder="1" applyAlignment="1">
      <alignment horizontal="center"/>
    </xf>
    <xf numFmtId="15" fontId="0" fillId="0" borderId="60" xfId="0" applyNumberFormat="1" applyBorder="1" applyAlignment="1">
      <alignment horizontal="center"/>
    </xf>
    <xf numFmtId="0" fontId="18" fillId="0" borderId="64" xfId="0" applyFont="1" applyBorder="1" applyAlignment="1">
      <alignment vertical="top" wrapText="1"/>
    </xf>
    <xf numFmtId="0" fontId="18" fillId="0" borderId="65" xfId="0" applyFont="1" applyBorder="1" applyAlignment="1">
      <alignment vertical="top" wrapText="1"/>
    </xf>
    <xf numFmtId="0" fontId="18" fillId="0" borderId="68" xfId="0" applyFont="1" applyBorder="1" applyAlignment="1">
      <alignment vertical="top" wrapText="1"/>
    </xf>
    <xf numFmtId="0" fontId="18" fillId="0" borderId="66" xfId="0" applyFont="1" applyBorder="1" applyAlignment="1">
      <alignment vertical="top" wrapText="1"/>
    </xf>
    <xf numFmtId="0" fontId="18" fillId="6" borderId="68" xfId="0" applyFont="1" applyFill="1" applyBorder="1" applyAlignment="1">
      <alignment vertical="top" wrapText="1"/>
    </xf>
    <xf numFmtId="0" fontId="18" fillId="6" borderId="85" xfId="0" applyFont="1" applyFill="1" applyBorder="1" applyAlignment="1">
      <alignment vertical="top" wrapText="1"/>
    </xf>
    <xf numFmtId="0" fontId="18" fillId="6" borderId="66" xfId="0" applyFont="1" applyFill="1" applyBorder="1" applyAlignment="1">
      <alignment vertical="top" wrapText="1"/>
    </xf>
    <xf numFmtId="0" fontId="18" fillId="8" borderId="68" xfId="0" applyFont="1" applyFill="1" applyBorder="1" applyAlignment="1">
      <alignment horizontal="center" vertical="top" wrapText="1"/>
    </xf>
    <xf numFmtId="0" fontId="18" fillId="8" borderId="66" xfId="0" applyFont="1" applyFill="1" applyBorder="1" applyAlignment="1">
      <alignment horizontal="center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4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b364899/AppData/Local/Temp/notesD28C6F/Users/wb364899/AppData/Local/Temp/Rar$DI17.998/MNAPR%20Model%20Procurement%20Plan--DRAFT%202009-04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General"/>
      <sheetName val="Goods and Works"/>
      <sheetName val="Consulting Services"/>
      <sheetName val="Capacity Building"/>
    </sheetNames>
    <sheetDataSet>
      <sheetData sheetId="0">
        <row r="1">
          <cell r="A1" t="str">
            <v>Prior</v>
          </cell>
        </row>
        <row r="2">
          <cell r="A2" t="str">
            <v>Post</v>
          </cell>
        </row>
        <row r="4">
          <cell r="A4" t="str">
            <v>Firm</v>
          </cell>
        </row>
        <row r="5">
          <cell r="A5" t="str">
            <v>Individual</v>
          </cell>
        </row>
        <row r="7">
          <cell r="A7" t="str">
            <v>Yes</v>
          </cell>
        </row>
        <row r="8">
          <cell r="A8" t="str">
            <v>No</v>
          </cell>
        </row>
        <row r="10">
          <cell r="A10" t="str">
            <v>Goods</v>
          </cell>
        </row>
        <row r="11">
          <cell r="A11" t="str">
            <v>Works</v>
          </cell>
        </row>
        <row r="12">
          <cell r="A12" t="str">
            <v>Non-Consulting Services</v>
          </cell>
        </row>
      </sheetData>
      <sheetData sheetId="1">
        <row r="5">
          <cell r="C5" t="str">
            <v>enter Project Name here</v>
          </cell>
        </row>
        <row r="6">
          <cell r="C6" t="str">
            <v>enter Country Here</v>
          </cell>
        </row>
        <row r="7">
          <cell r="C7" t="str">
            <v>enter Project ID here</v>
          </cell>
        </row>
        <row r="8">
          <cell r="C8" t="str">
            <v>enter Loan/Credit Number here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view="pageBreakPreview" topLeftCell="A22" zoomScaleSheetLayoutView="100" workbookViewId="0">
      <selection activeCell="C31" sqref="C31"/>
    </sheetView>
  </sheetViews>
  <sheetFormatPr defaultRowHeight="14.25" x14ac:dyDescent="0.2"/>
  <cols>
    <col min="1" max="1" width="4.25" style="3" customWidth="1"/>
    <col min="2" max="2" width="35.5" style="4" customWidth="1"/>
    <col min="3" max="3" width="16.625" customWidth="1"/>
    <col min="4" max="4" width="24.5" customWidth="1"/>
    <col min="5" max="5" width="9.875" bestFit="1" customWidth="1"/>
  </cols>
  <sheetData>
    <row r="1" spans="1:4" ht="18" x14ac:dyDescent="0.25">
      <c r="A1" s="1"/>
      <c r="B1" s="2" t="s">
        <v>111</v>
      </c>
      <c r="C1" s="2"/>
      <c r="D1" s="2"/>
    </row>
    <row r="3" spans="1:4" x14ac:dyDescent="0.2">
      <c r="A3" s="5" t="s">
        <v>0</v>
      </c>
    </row>
    <row r="4" spans="1:4" x14ac:dyDescent="0.2">
      <c r="A4" s="3" t="s">
        <v>1</v>
      </c>
      <c r="B4" s="6" t="s">
        <v>2</v>
      </c>
    </row>
    <row r="5" spans="1:4" x14ac:dyDescent="0.2">
      <c r="B5" s="7" t="s">
        <v>3</v>
      </c>
      <c r="C5" s="8" t="s">
        <v>143</v>
      </c>
    </row>
    <row r="6" spans="1:4" x14ac:dyDescent="0.2">
      <c r="B6" s="7" t="s">
        <v>4</v>
      </c>
      <c r="C6" s="8" t="s">
        <v>102</v>
      </c>
    </row>
    <row r="7" spans="1:4" x14ac:dyDescent="0.2">
      <c r="B7" s="7" t="s">
        <v>5</v>
      </c>
      <c r="C7" s="8" t="s">
        <v>103</v>
      </c>
    </row>
    <row r="8" spans="1:4" x14ac:dyDescent="0.2">
      <c r="B8" s="7" t="s">
        <v>6</v>
      </c>
      <c r="C8" s="8" t="s">
        <v>218</v>
      </c>
    </row>
    <row r="9" spans="1:4" x14ac:dyDescent="0.2">
      <c r="B9" s="7" t="s">
        <v>221</v>
      </c>
      <c r="C9" s="139" t="s">
        <v>323</v>
      </c>
    </row>
    <row r="10" spans="1:4" x14ac:dyDescent="0.2">
      <c r="A10" s="3" t="s">
        <v>7</v>
      </c>
      <c r="B10" s="6" t="s">
        <v>8</v>
      </c>
      <c r="C10" t="s">
        <v>104</v>
      </c>
    </row>
    <row r="11" spans="1:4" x14ac:dyDescent="0.2">
      <c r="B11" s="6"/>
      <c r="C11" t="s">
        <v>142</v>
      </c>
    </row>
    <row r="12" spans="1:4" x14ac:dyDescent="0.2">
      <c r="B12" s="6"/>
      <c r="C12" s="47" t="s">
        <v>198</v>
      </c>
    </row>
    <row r="13" spans="1:4" x14ac:dyDescent="0.2">
      <c r="C13" t="s">
        <v>235</v>
      </c>
    </row>
    <row r="14" spans="1:4" x14ac:dyDescent="0.2">
      <c r="C14" t="s">
        <v>236</v>
      </c>
    </row>
    <row r="15" spans="1:4" x14ac:dyDescent="0.2">
      <c r="C15" t="s">
        <v>255</v>
      </c>
    </row>
    <row r="16" spans="1:4" x14ac:dyDescent="0.2">
      <c r="C16" t="s">
        <v>274</v>
      </c>
    </row>
    <row r="17" spans="1:4" x14ac:dyDescent="0.2">
      <c r="C17" t="s">
        <v>412</v>
      </c>
    </row>
    <row r="18" spans="1:4" x14ac:dyDescent="0.2">
      <c r="C18" t="s">
        <v>413</v>
      </c>
    </row>
    <row r="19" spans="1:4" x14ac:dyDescent="0.2">
      <c r="A19" s="3" t="s">
        <v>9</v>
      </c>
      <c r="B19" s="9" t="s">
        <v>10</v>
      </c>
    </row>
    <row r="21" spans="1:4" x14ac:dyDescent="0.2">
      <c r="A21" s="6" t="s">
        <v>11</v>
      </c>
    </row>
    <row r="22" spans="1:4" x14ac:dyDescent="0.2">
      <c r="A22" s="6"/>
    </row>
    <row r="23" spans="1:4" x14ac:dyDescent="0.2">
      <c r="A23" s="10" t="s">
        <v>1</v>
      </c>
      <c r="B23" s="956" t="s">
        <v>126</v>
      </c>
      <c r="C23" s="957"/>
      <c r="D23" s="957"/>
    </row>
    <row r="24" spans="1:4" x14ac:dyDescent="0.2">
      <c r="A24" s="10"/>
      <c r="B24" s="957"/>
      <c r="C24" s="957"/>
      <c r="D24" s="957"/>
    </row>
    <row r="25" spans="1:4" ht="15" thickBot="1" x14ac:dyDescent="0.25">
      <c r="A25" s="10"/>
      <c r="B25" s="11"/>
      <c r="C25" s="11"/>
      <c r="D25" s="11"/>
    </row>
    <row r="26" spans="1:4" ht="26.25" thickBot="1" x14ac:dyDescent="0.25">
      <c r="A26" s="10" t="s">
        <v>12</v>
      </c>
      <c r="B26" s="36" t="s">
        <v>13</v>
      </c>
      <c r="C26" s="37" t="s">
        <v>14</v>
      </c>
      <c r="D26" s="38" t="s">
        <v>15</v>
      </c>
    </row>
    <row r="27" spans="1:4" ht="57" x14ac:dyDescent="0.2">
      <c r="A27" s="13"/>
      <c r="B27" s="39" t="s">
        <v>16</v>
      </c>
      <c r="C27" s="95" t="s">
        <v>324</v>
      </c>
      <c r="D27" s="40"/>
    </row>
    <row r="28" spans="1:4" x14ac:dyDescent="0.2">
      <c r="A28" s="13"/>
      <c r="B28" s="41" t="s">
        <v>17</v>
      </c>
      <c r="C28" s="94" t="s">
        <v>113</v>
      </c>
      <c r="D28" s="42"/>
    </row>
    <row r="29" spans="1:4" x14ac:dyDescent="0.2">
      <c r="A29" s="13"/>
      <c r="B29" s="41" t="s">
        <v>18</v>
      </c>
      <c r="C29" s="94" t="s">
        <v>107</v>
      </c>
      <c r="D29" s="42"/>
    </row>
    <row r="30" spans="1:4" x14ac:dyDescent="0.2">
      <c r="A30" s="13"/>
      <c r="B30" s="43"/>
      <c r="C30" s="96"/>
      <c r="D30" s="44"/>
    </row>
    <row r="31" spans="1:4" ht="38.25" x14ac:dyDescent="0.2">
      <c r="A31" s="10" t="s">
        <v>19</v>
      </c>
      <c r="B31" s="43" t="s">
        <v>20</v>
      </c>
      <c r="C31" s="96" t="s">
        <v>21</v>
      </c>
      <c r="D31" s="44" t="s">
        <v>15</v>
      </c>
    </row>
    <row r="32" spans="1:4" x14ac:dyDescent="0.2">
      <c r="A32" s="13"/>
      <c r="B32" s="45" t="s">
        <v>223</v>
      </c>
      <c r="C32" s="15" t="s">
        <v>326</v>
      </c>
      <c r="D32" s="42"/>
    </row>
    <row r="33" spans="1:4" x14ac:dyDescent="0.2">
      <c r="A33" s="13"/>
      <c r="B33" s="41" t="s">
        <v>22</v>
      </c>
      <c r="C33" s="274" t="s">
        <v>325</v>
      </c>
      <c r="D33" s="42"/>
    </row>
    <row r="34" spans="1:4" x14ac:dyDescent="0.2">
      <c r="A34" s="13"/>
      <c r="B34" s="41" t="s">
        <v>23</v>
      </c>
      <c r="C34" s="14" t="s">
        <v>101</v>
      </c>
      <c r="D34" s="42"/>
    </row>
    <row r="35" spans="1:4" x14ac:dyDescent="0.2">
      <c r="A35" s="13"/>
      <c r="B35" s="41" t="s">
        <v>24</v>
      </c>
      <c r="C35" s="35" t="s">
        <v>85</v>
      </c>
      <c r="D35" s="42"/>
    </row>
    <row r="36" spans="1:4" x14ac:dyDescent="0.2">
      <c r="A36" s="13"/>
      <c r="B36" s="41" t="s">
        <v>25</v>
      </c>
      <c r="C36" s="15" t="s">
        <v>85</v>
      </c>
      <c r="D36" s="42"/>
    </row>
    <row r="37" spans="1:4" x14ac:dyDescent="0.2">
      <c r="A37" s="13"/>
      <c r="B37" s="41" t="s">
        <v>26</v>
      </c>
      <c r="C37" s="15" t="s">
        <v>85</v>
      </c>
      <c r="D37" s="42"/>
    </row>
    <row r="38" spans="1:4" x14ac:dyDescent="0.2">
      <c r="A38" s="13"/>
    </row>
    <row r="39" spans="1:4" x14ac:dyDescent="0.2">
      <c r="A39" s="13" t="s">
        <v>7</v>
      </c>
      <c r="B39" s="956" t="s">
        <v>127</v>
      </c>
      <c r="C39" s="957"/>
      <c r="D39" s="957"/>
    </row>
    <row r="40" spans="1:4" x14ac:dyDescent="0.2">
      <c r="A40" s="13"/>
      <c r="B40" s="957"/>
      <c r="C40" s="957"/>
      <c r="D40" s="957"/>
    </row>
    <row r="41" spans="1:4" x14ac:dyDescent="0.2">
      <c r="A41" s="13"/>
    </row>
    <row r="42" spans="1:4" x14ac:dyDescent="0.2">
      <c r="A42" s="13" t="s">
        <v>9</v>
      </c>
      <c r="B42" s="956" t="s">
        <v>128</v>
      </c>
      <c r="C42" s="957"/>
      <c r="D42" s="957"/>
    </row>
    <row r="43" spans="1:4" x14ac:dyDescent="0.2">
      <c r="A43" s="13"/>
      <c r="B43" s="957"/>
      <c r="C43" s="957"/>
      <c r="D43" s="957"/>
    </row>
    <row r="44" spans="1:4" x14ac:dyDescent="0.2">
      <c r="A44" s="13"/>
    </row>
    <row r="45" spans="1:4" x14ac:dyDescent="0.2">
      <c r="A45" s="13" t="s">
        <v>27</v>
      </c>
      <c r="B45" s="960" t="s">
        <v>105</v>
      </c>
      <c r="C45" s="960"/>
      <c r="D45" s="960"/>
    </row>
    <row r="46" spans="1:4" x14ac:dyDescent="0.2">
      <c r="A46" s="13"/>
      <c r="B46" s="16"/>
      <c r="C46" s="16"/>
      <c r="D46" s="16"/>
    </row>
    <row r="47" spans="1:4" x14ac:dyDescent="0.2">
      <c r="A47" s="13" t="s">
        <v>28</v>
      </c>
      <c r="B47" s="956" t="s">
        <v>106</v>
      </c>
      <c r="C47" s="956"/>
      <c r="D47" s="956"/>
    </row>
    <row r="48" spans="1:4" x14ac:dyDescent="0.2">
      <c r="A48" s="13"/>
    </row>
    <row r="49" spans="1:4" x14ac:dyDescent="0.2">
      <c r="A49" s="13" t="s">
        <v>29</v>
      </c>
      <c r="B49" s="956" t="s">
        <v>30</v>
      </c>
      <c r="C49" s="956"/>
      <c r="D49" s="956"/>
    </row>
    <row r="50" spans="1:4" x14ac:dyDescent="0.2">
      <c r="A50" s="13"/>
    </row>
    <row r="51" spans="1:4" x14ac:dyDescent="0.2">
      <c r="A51" s="6" t="s">
        <v>31</v>
      </c>
    </row>
    <row r="53" spans="1:4" x14ac:dyDescent="0.2">
      <c r="A53" s="10" t="s">
        <v>1</v>
      </c>
      <c r="B53" s="956" t="s">
        <v>32</v>
      </c>
      <c r="C53" s="957"/>
      <c r="D53" s="957"/>
    </row>
    <row r="54" spans="1:4" x14ac:dyDescent="0.2">
      <c r="B54" s="957"/>
      <c r="C54" s="957"/>
      <c r="D54" s="957"/>
    </row>
    <row r="56" spans="1:4" ht="25.5" x14ac:dyDescent="0.2">
      <c r="A56" s="10" t="s">
        <v>12</v>
      </c>
      <c r="B56" s="12" t="s">
        <v>13</v>
      </c>
      <c r="C56" s="12" t="s">
        <v>14</v>
      </c>
      <c r="D56" s="12" t="s">
        <v>15</v>
      </c>
    </row>
    <row r="57" spans="1:4" x14ac:dyDescent="0.2">
      <c r="A57" s="13"/>
      <c r="B57" s="14" t="s">
        <v>33</v>
      </c>
      <c r="C57" s="35">
        <v>200000</v>
      </c>
      <c r="D57" s="15"/>
    </row>
    <row r="58" spans="1:4" x14ac:dyDescent="0.2">
      <c r="A58" s="13"/>
      <c r="B58" s="15" t="s">
        <v>34</v>
      </c>
      <c r="C58" s="35" t="s">
        <v>107</v>
      </c>
      <c r="D58" s="15"/>
    </row>
    <row r="59" spans="1:4" x14ac:dyDescent="0.2">
      <c r="A59" s="13"/>
      <c r="B59" s="15" t="s">
        <v>35</v>
      </c>
      <c r="C59" s="35">
        <v>50000</v>
      </c>
      <c r="D59" s="15"/>
    </row>
    <row r="60" spans="1:4" x14ac:dyDescent="0.2">
      <c r="A60" s="13"/>
      <c r="B60" s="17" t="s">
        <v>36</v>
      </c>
      <c r="C60" s="35" t="s">
        <v>107</v>
      </c>
      <c r="D60" s="15"/>
    </row>
    <row r="61" spans="1:4" x14ac:dyDescent="0.2">
      <c r="A61" s="13"/>
      <c r="B61" s="18"/>
      <c r="C61" s="12"/>
      <c r="D61" s="12"/>
    </row>
    <row r="62" spans="1:4" ht="38.25" x14ac:dyDescent="0.2">
      <c r="A62" s="10" t="s">
        <v>19</v>
      </c>
      <c r="B62" s="12" t="s">
        <v>20</v>
      </c>
      <c r="C62" s="12" t="s">
        <v>21</v>
      </c>
      <c r="D62" s="12" t="s">
        <v>15</v>
      </c>
    </row>
    <row r="63" spans="1:4" ht="15" x14ac:dyDescent="0.25">
      <c r="A63" s="13"/>
      <c r="B63" s="14" t="s">
        <v>37</v>
      </c>
      <c r="C63" s="259" t="s">
        <v>328</v>
      </c>
      <c r="D63" s="15"/>
    </row>
    <row r="64" spans="1:4" ht="15" x14ac:dyDescent="0.25">
      <c r="A64" s="13"/>
      <c r="B64" s="15" t="s">
        <v>138</v>
      </c>
      <c r="C64" s="93" t="s">
        <v>327</v>
      </c>
      <c r="D64" s="15"/>
    </row>
    <row r="65" spans="1:5" ht="15" x14ac:dyDescent="0.25">
      <c r="A65" s="13"/>
      <c r="B65" s="15" t="s">
        <v>38</v>
      </c>
      <c r="C65" s="93" t="s">
        <v>327</v>
      </c>
      <c r="D65" s="15"/>
    </row>
    <row r="66" spans="1:5" ht="15" x14ac:dyDescent="0.25">
      <c r="A66" s="13"/>
      <c r="B66" s="15" t="s">
        <v>39</v>
      </c>
      <c r="C66" s="93" t="s">
        <v>329</v>
      </c>
      <c r="D66" s="15"/>
    </row>
    <row r="67" spans="1:5" x14ac:dyDescent="0.2">
      <c r="A67" s="13"/>
      <c r="B67" s="15" t="s">
        <v>34</v>
      </c>
      <c r="C67" s="15" t="s">
        <v>129</v>
      </c>
      <c r="D67" s="15"/>
    </row>
    <row r="68" spans="1:5" x14ac:dyDescent="0.2">
      <c r="A68" s="13"/>
      <c r="B68" s="15" t="s">
        <v>35</v>
      </c>
      <c r="C68" s="94" t="s">
        <v>330</v>
      </c>
      <c r="D68" s="15"/>
    </row>
    <row r="69" spans="1:5" x14ac:dyDescent="0.2">
      <c r="A69" s="13"/>
      <c r="B69" s="17" t="s">
        <v>36</v>
      </c>
      <c r="C69" s="15" t="s">
        <v>129</v>
      </c>
      <c r="D69" s="15"/>
    </row>
    <row r="71" spans="1:5" ht="62.25" customHeight="1" x14ac:dyDescent="0.2">
      <c r="A71" s="13" t="s">
        <v>7</v>
      </c>
      <c r="B71" s="958" t="s">
        <v>331</v>
      </c>
      <c r="C71" s="959"/>
      <c r="D71" s="959"/>
    </row>
    <row r="72" spans="1:5" x14ac:dyDescent="0.2">
      <c r="B72" s="956"/>
      <c r="C72" s="957"/>
      <c r="D72" s="957"/>
    </row>
    <row r="73" spans="1:5" x14ac:dyDescent="0.2">
      <c r="B73" s="19"/>
    </row>
    <row r="74" spans="1:5" ht="14.25" customHeight="1" x14ac:dyDescent="0.2">
      <c r="A74" s="13" t="s">
        <v>9</v>
      </c>
      <c r="B74" s="956" t="s">
        <v>130</v>
      </c>
      <c r="C74" s="956"/>
      <c r="D74" s="956"/>
    </row>
    <row r="76" spans="1:5" ht="29.25" customHeight="1" x14ac:dyDescent="0.2">
      <c r="A76" s="13" t="s">
        <v>27</v>
      </c>
      <c r="B76" s="956" t="s">
        <v>40</v>
      </c>
      <c r="C76" s="957"/>
      <c r="D76" s="957"/>
    </row>
    <row r="78" spans="1:5" ht="36.75" customHeight="1" x14ac:dyDescent="0.2">
      <c r="A78" s="956" t="s">
        <v>41</v>
      </c>
      <c r="B78" s="956"/>
      <c r="C78" s="956"/>
      <c r="D78" s="956"/>
    </row>
    <row r="79" spans="1:5" x14ac:dyDescent="0.2">
      <c r="B79" s="956" t="s">
        <v>131</v>
      </c>
      <c r="C79" s="957"/>
      <c r="D79" s="957"/>
    </row>
    <row r="80" spans="1:5" x14ac:dyDescent="0.2">
      <c r="B80" s="954" t="s">
        <v>132</v>
      </c>
      <c r="C80" s="954"/>
      <c r="D80" s="954"/>
      <c r="E80" s="954"/>
    </row>
    <row r="81" spans="2:5" x14ac:dyDescent="0.2">
      <c r="B81" s="954" t="s">
        <v>133</v>
      </c>
      <c r="C81" s="954"/>
      <c r="D81" s="954"/>
      <c r="E81" s="954"/>
    </row>
    <row r="82" spans="2:5" x14ac:dyDescent="0.2">
      <c r="B82" s="954" t="s">
        <v>134</v>
      </c>
      <c r="C82" s="954"/>
      <c r="D82" s="954"/>
      <c r="E82" s="954"/>
    </row>
    <row r="83" spans="2:5" x14ac:dyDescent="0.2">
      <c r="B83" s="954" t="s">
        <v>135</v>
      </c>
      <c r="C83" s="954"/>
      <c r="D83" s="954"/>
      <c r="E83" s="954"/>
    </row>
    <row r="84" spans="2:5" x14ac:dyDescent="0.2">
      <c r="B84" s="955" t="s">
        <v>136</v>
      </c>
      <c r="C84" s="955"/>
      <c r="D84" s="955"/>
      <c r="E84" s="955"/>
    </row>
    <row r="85" spans="2:5" x14ac:dyDescent="0.2">
      <c r="B85" s="955" t="s">
        <v>137</v>
      </c>
      <c r="C85" s="955"/>
      <c r="D85" s="955"/>
      <c r="E85" s="955"/>
    </row>
    <row r="86" spans="2:5" x14ac:dyDescent="0.2">
      <c r="B86" s="4" t="s">
        <v>139</v>
      </c>
    </row>
  </sheetData>
  <mergeCells count="19">
    <mergeCell ref="B23:D24"/>
    <mergeCell ref="B39:D40"/>
    <mergeCell ref="B42:D43"/>
    <mergeCell ref="B45:D45"/>
    <mergeCell ref="B47:D47"/>
    <mergeCell ref="B83:E83"/>
    <mergeCell ref="B84:E84"/>
    <mergeCell ref="B85:E85"/>
    <mergeCell ref="B49:D49"/>
    <mergeCell ref="B53:D54"/>
    <mergeCell ref="B71:D71"/>
    <mergeCell ref="B80:E80"/>
    <mergeCell ref="B81:E81"/>
    <mergeCell ref="B82:E82"/>
    <mergeCell ref="B74:D74"/>
    <mergeCell ref="B76:D76"/>
    <mergeCell ref="A78:D78"/>
    <mergeCell ref="B79:D79"/>
    <mergeCell ref="B72:D72"/>
  </mergeCells>
  <phoneticPr fontId="8" type="noConversion"/>
  <hyperlinks>
    <hyperlink ref="C72" r:id="rId1" display="http://go.worldbank.org/MKXO98RY40"/>
  </hyperlinks>
  <pageMargins left="0.7" right="0.7" top="0.75" bottom="0.75" header="0.3" footer="0.3"/>
  <pageSetup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view="pageBreakPreview" zoomScale="85" zoomScaleNormal="80" zoomScaleSheetLayoutView="85" workbookViewId="0">
      <selection activeCell="I18" sqref="I18"/>
    </sheetView>
  </sheetViews>
  <sheetFormatPr defaultRowHeight="14.25" x14ac:dyDescent="0.2"/>
  <cols>
    <col min="1" max="1" width="5.375" customWidth="1"/>
    <col min="2" max="2" width="19.625" customWidth="1"/>
    <col min="3" max="3" width="10.875" customWidth="1"/>
    <col min="4" max="4" width="25.875" customWidth="1"/>
    <col min="5" max="5" width="9.5" style="11" customWidth="1"/>
    <col min="6" max="6" width="6.75" style="29" customWidth="1"/>
    <col min="7" max="7" width="6.125" style="29" customWidth="1"/>
    <col min="8" max="8" width="5.875" style="29" customWidth="1"/>
    <col min="9" max="9" width="10.25" style="30" customWidth="1"/>
    <col min="10" max="11" width="9.625" style="30" customWidth="1"/>
    <col min="12" max="12" width="11.25" style="30" bestFit="1" customWidth="1"/>
    <col min="13" max="13" width="9.75" style="30" customWidth="1"/>
    <col min="14" max="14" width="9.375" style="30" customWidth="1"/>
    <col min="15" max="15" width="9.625" style="30" customWidth="1"/>
    <col min="16" max="16" width="12.375" style="30" customWidth="1"/>
    <col min="17" max="17" width="2.875" style="30" customWidth="1"/>
    <col min="18" max="18" width="2.125" style="29" customWidth="1"/>
    <col min="19" max="19" width="6.875" style="29" customWidth="1"/>
    <col min="20" max="20" width="10.125" style="30" customWidth="1"/>
    <col min="21" max="21" width="5" style="29" customWidth="1"/>
    <col min="22" max="23" width="9" style="29" customWidth="1"/>
  </cols>
  <sheetData>
    <row r="1" spans="1:23" ht="18" x14ac:dyDescent="0.25">
      <c r="A1" s="1008"/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28"/>
      <c r="Q1" s="28"/>
      <c r="R1" s="28"/>
      <c r="S1" s="28"/>
      <c r="T1" s="24"/>
      <c r="U1" s="28"/>
    </row>
    <row r="2" spans="1:23" ht="20.25" customHeight="1" x14ac:dyDescent="0.25">
      <c r="A2" s="1009" t="s">
        <v>409</v>
      </c>
      <c r="B2" s="1009"/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21"/>
      <c r="Q2" s="21"/>
      <c r="R2" s="20"/>
      <c r="S2" s="20"/>
      <c r="T2" s="21"/>
      <c r="U2" s="20"/>
    </row>
    <row r="4" spans="1:23" ht="15" thickBot="1" x14ac:dyDescent="0.25">
      <c r="A4" s="110"/>
      <c r="B4" s="110"/>
    </row>
    <row r="5" spans="1:23" s="34" customFormat="1" ht="129" customHeight="1" thickBot="1" x14ac:dyDescent="0.25">
      <c r="A5" s="109" t="s">
        <v>183</v>
      </c>
      <c r="B5" s="109"/>
      <c r="C5" s="78" t="s">
        <v>43</v>
      </c>
      <c r="D5" s="56" t="s">
        <v>239</v>
      </c>
      <c r="E5" s="77" t="s">
        <v>238</v>
      </c>
      <c r="F5" s="56" t="s">
        <v>44</v>
      </c>
      <c r="G5" s="56" t="s">
        <v>45</v>
      </c>
      <c r="H5" s="56" t="s">
        <v>46</v>
      </c>
      <c r="I5" s="59" t="s">
        <v>47</v>
      </c>
      <c r="J5" s="59" t="s">
        <v>48</v>
      </c>
      <c r="K5" s="59" t="s">
        <v>49</v>
      </c>
      <c r="L5" s="59" t="s">
        <v>369</v>
      </c>
      <c r="M5" s="56" t="s">
        <v>51</v>
      </c>
      <c r="N5" s="59" t="s">
        <v>52</v>
      </c>
      <c r="O5" s="73" t="s">
        <v>53</v>
      </c>
      <c r="P5" s="74" t="s">
        <v>54</v>
      </c>
      <c r="Q5" s="31" t="s">
        <v>55</v>
      </c>
      <c r="R5" s="31" t="s">
        <v>56</v>
      </c>
      <c r="S5" s="31" t="s">
        <v>240</v>
      </c>
      <c r="T5" s="32" t="s">
        <v>58</v>
      </c>
      <c r="U5" s="31" t="s">
        <v>59</v>
      </c>
      <c r="V5" s="33"/>
      <c r="W5" s="33"/>
    </row>
    <row r="6" spans="1:23" x14ac:dyDescent="0.2">
      <c r="A6" s="1022">
        <v>1</v>
      </c>
      <c r="B6" s="111" t="s">
        <v>60</v>
      </c>
      <c r="C6" s="1010" t="s">
        <v>150</v>
      </c>
      <c r="D6" s="1014" t="s">
        <v>400</v>
      </c>
      <c r="E6" s="1018" t="s">
        <v>95</v>
      </c>
      <c r="F6" s="102" t="s">
        <v>82</v>
      </c>
      <c r="G6" s="102" t="s">
        <v>84</v>
      </c>
      <c r="H6" s="132" t="s">
        <v>96</v>
      </c>
      <c r="I6" s="133">
        <v>40725</v>
      </c>
      <c r="J6" s="133">
        <v>40740</v>
      </c>
      <c r="K6" s="133">
        <v>40754</v>
      </c>
      <c r="L6" s="133">
        <v>40838</v>
      </c>
      <c r="M6" s="133">
        <v>40869</v>
      </c>
      <c r="N6" s="133">
        <v>40877</v>
      </c>
      <c r="O6" s="134">
        <v>40892</v>
      </c>
      <c r="P6" s="992"/>
      <c r="Q6" s="995"/>
      <c r="R6" s="972"/>
      <c r="S6" s="972"/>
      <c r="T6" s="584"/>
      <c r="U6" s="975"/>
    </row>
    <row r="7" spans="1:23" x14ac:dyDescent="0.2">
      <c r="A7" s="1023"/>
      <c r="B7" s="112" t="s">
        <v>116</v>
      </c>
      <c r="C7" s="1011"/>
      <c r="D7" s="1015"/>
      <c r="E7" s="1019"/>
      <c r="F7" s="585" t="s">
        <v>82</v>
      </c>
      <c r="G7" s="585" t="s">
        <v>84</v>
      </c>
      <c r="H7" s="586" t="s">
        <v>96</v>
      </c>
      <c r="I7" s="587">
        <v>40725</v>
      </c>
      <c r="J7" s="587">
        <f>I7+20</f>
        <v>40745</v>
      </c>
      <c r="K7" s="587">
        <f>J7+3</f>
        <v>40748</v>
      </c>
      <c r="L7" s="587">
        <f>K7+45</f>
        <v>40793</v>
      </c>
      <c r="M7" s="587">
        <f>L7+30</f>
        <v>40823</v>
      </c>
      <c r="N7" s="587">
        <f>M7+10</f>
        <v>40833</v>
      </c>
      <c r="O7" s="588">
        <f>N7+3</f>
        <v>40836</v>
      </c>
      <c r="P7" s="993"/>
      <c r="Q7" s="996"/>
      <c r="R7" s="973"/>
      <c r="S7" s="973"/>
      <c r="T7" s="589"/>
      <c r="U7" s="976"/>
    </row>
    <row r="8" spans="1:23" s="135" customFormat="1" x14ac:dyDescent="0.2">
      <c r="A8" s="1023"/>
      <c r="B8" s="97" t="s">
        <v>196</v>
      </c>
      <c r="C8" s="1012"/>
      <c r="D8" s="1016"/>
      <c r="E8" s="1020"/>
      <c r="F8" s="585" t="s">
        <v>82</v>
      </c>
      <c r="G8" s="585" t="s">
        <v>84</v>
      </c>
      <c r="H8" s="586" t="s">
        <v>96</v>
      </c>
      <c r="I8" s="587">
        <v>40940</v>
      </c>
      <c r="J8" s="587">
        <f>I8+20</f>
        <v>40960</v>
      </c>
      <c r="K8" s="587">
        <f>J8+3</f>
        <v>40963</v>
      </c>
      <c r="L8" s="587">
        <f>K8+45</f>
        <v>41008</v>
      </c>
      <c r="M8" s="587">
        <f t="shared" ref="M8:M13" si="0">L8+30</f>
        <v>41038</v>
      </c>
      <c r="N8" s="587">
        <f>M8+10</f>
        <v>41048</v>
      </c>
      <c r="O8" s="588">
        <f>N8+3</f>
        <v>41051</v>
      </c>
      <c r="P8" s="993"/>
      <c r="Q8" s="996"/>
      <c r="R8" s="973"/>
      <c r="S8" s="973"/>
      <c r="T8" s="589"/>
      <c r="U8" s="976"/>
      <c r="V8" s="100"/>
      <c r="W8" s="100"/>
    </row>
    <row r="9" spans="1:23" s="135" customFormat="1" x14ac:dyDescent="0.2">
      <c r="A9" s="1023"/>
      <c r="B9" s="112" t="s">
        <v>219</v>
      </c>
      <c r="C9" s="1012"/>
      <c r="D9" s="1016"/>
      <c r="E9" s="1020"/>
      <c r="F9" s="585" t="s">
        <v>82</v>
      </c>
      <c r="G9" s="590" t="s">
        <v>84</v>
      </c>
      <c r="H9" s="104" t="s">
        <v>96</v>
      </c>
      <c r="I9" s="591">
        <f>'Consultant services- Firms'!R10+6*30</f>
        <v>41343</v>
      </c>
      <c r="J9" s="587">
        <f>I9+15</f>
        <v>41358</v>
      </c>
      <c r="K9" s="587">
        <f>J9+14</f>
        <v>41372</v>
      </c>
      <c r="L9" s="587">
        <f>K9+42</f>
        <v>41414</v>
      </c>
      <c r="M9" s="587">
        <f t="shared" si="0"/>
        <v>41444</v>
      </c>
      <c r="N9" s="587">
        <f>M9+15</f>
        <v>41459</v>
      </c>
      <c r="O9" s="588">
        <f>N9+7</f>
        <v>41466</v>
      </c>
      <c r="P9" s="993"/>
      <c r="Q9" s="996"/>
      <c r="R9" s="973"/>
      <c r="S9" s="973"/>
      <c r="T9" s="589"/>
      <c r="U9" s="976"/>
      <c r="V9" s="100"/>
      <c r="W9" s="100"/>
    </row>
    <row r="10" spans="1:23" s="135" customFormat="1" x14ac:dyDescent="0.2">
      <c r="A10" s="1023"/>
      <c r="B10" s="112" t="s">
        <v>234</v>
      </c>
      <c r="C10" s="1012"/>
      <c r="D10" s="1016"/>
      <c r="E10" s="1020"/>
      <c r="F10" s="585" t="s">
        <v>82</v>
      </c>
      <c r="G10" s="590" t="s">
        <v>84</v>
      </c>
      <c r="H10" s="104" t="s">
        <v>96</v>
      </c>
      <c r="I10" s="591">
        <f>'Consultant services- Firms'!R11+6*30</f>
        <v>41401</v>
      </c>
      <c r="J10" s="587">
        <f>I10+15</f>
        <v>41416</v>
      </c>
      <c r="K10" s="587">
        <f>J10+14</f>
        <v>41430</v>
      </c>
      <c r="L10" s="587">
        <f>K10+42</f>
        <v>41472</v>
      </c>
      <c r="M10" s="587">
        <f t="shared" si="0"/>
        <v>41502</v>
      </c>
      <c r="N10" s="587">
        <f>M10+15</f>
        <v>41517</v>
      </c>
      <c r="O10" s="588">
        <f>N10+7</f>
        <v>41524</v>
      </c>
      <c r="P10" s="993"/>
      <c r="Q10" s="996"/>
      <c r="R10" s="973"/>
      <c r="S10" s="973"/>
      <c r="T10" s="589">
        <f>O10+30*4</f>
        <v>41644</v>
      </c>
      <c r="U10" s="976"/>
      <c r="V10" s="100"/>
      <c r="W10" s="100"/>
    </row>
    <row r="11" spans="1:23" s="108" customFormat="1" x14ac:dyDescent="0.2">
      <c r="A11" s="1023"/>
      <c r="B11" s="112" t="s">
        <v>253</v>
      </c>
      <c r="C11" s="1012"/>
      <c r="D11" s="1016"/>
      <c r="E11" s="1020"/>
      <c r="F11" s="585" t="s">
        <v>82</v>
      </c>
      <c r="G11" s="590" t="s">
        <v>84</v>
      </c>
      <c r="H11" s="104" t="s">
        <v>96</v>
      </c>
      <c r="I11" s="591">
        <f>'Consultant services- Firms'!R12+6*30</f>
        <v>41452</v>
      </c>
      <c r="J11" s="587">
        <f>I11+15</f>
        <v>41467</v>
      </c>
      <c r="K11" s="587">
        <f>J11+14</f>
        <v>41481</v>
      </c>
      <c r="L11" s="587">
        <f>K11+42</f>
        <v>41523</v>
      </c>
      <c r="M11" s="587">
        <f t="shared" si="0"/>
        <v>41553</v>
      </c>
      <c r="N11" s="587">
        <f>M11+15</f>
        <v>41568</v>
      </c>
      <c r="O11" s="588">
        <f>N11+7</f>
        <v>41575</v>
      </c>
      <c r="P11" s="993"/>
      <c r="Q11" s="996"/>
      <c r="R11" s="973"/>
      <c r="S11" s="973"/>
      <c r="T11" s="589">
        <f>O11+30*4</f>
        <v>41695</v>
      </c>
      <c r="U11" s="976"/>
      <c r="V11" s="103"/>
      <c r="W11" s="103"/>
    </row>
    <row r="12" spans="1:23" s="108" customFormat="1" x14ac:dyDescent="0.2">
      <c r="A12" s="1023"/>
      <c r="B12" s="112" t="s">
        <v>288</v>
      </c>
      <c r="C12" s="1012"/>
      <c r="D12" s="1016"/>
      <c r="E12" s="1020"/>
      <c r="F12" s="585" t="s">
        <v>82</v>
      </c>
      <c r="G12" s="590" t="s">
        <v>84</v>
      </c>
      <c r="H12" s="104" t="s">
        <v>96</v>
      </c>
      <c r="I12" s="591">
        <f>'Consultant services- Firms'!R14+6*30</f>
        <v>41789</v>
      </c>
      <c r="J12" s="587">
        <f>I12+15</f>
        <v>41804</v>
      </c>
      <c r="K12" s="587">
        <f>J12+14</f>
        <v>41818</v>
      </c>
      <c r="L12" s="587">
        <f>K12+42</f>
        <v>41860</v>
      </c>
      <c r="M12" s="587">
        <f t="shared" si="0"/>
        <v>41890</v>
      </c>
      <c r="N12" s="587">
        <f>M12+15</f>
        <v>41905</v>
      </c>
      <c r="O12" s="588">
        <f>N12+7</f>
        <v>41912</v>
      </c>
      <c r="P12" s="993"/>
      <c r="Q12" s="996"/>
      <c r="R12" s="973"/>
      <c r="S12" s="973"/>
      <c r="T12" s="589">
        <f>O12+30*4</f>
        <v>42032</v>
      </c>
      <c r="U12" s="976"/>
      <c r="V12" s="103"/>
      <c r="W12" s="103"/>
    </row>
    <row r="13" spans="1:23" s="108" customFormat="1" x14ac:dyDescent="0.2">
      <c r="A13" s="1023"/>
      <c r="B13" s="112" t="s">
        <v>335</v>
      </c>
      <c r="C13" s="1012"/>
      <c r="D13" s="1016"/>
      <c r="E13" s="1020"/>
      <c r="F13" s="585" t="s">
        <v>141</v>
      </c>
      <c r="G13" s="590" t="s">
        <v>84</v>
      </c>
      <c r="H13" s="104" t="s">
        <v>96</v>
      </c>
      <c r="I13" s="591">
        <f>'Consultant services- Firms'!R14+6*30+90</f>
        <v>41879</v>
      </c>
      <c r="J13" s="587" t="s">
        <v>113</v>
      </c>
      <c r="K13" s="587">
        <f>I13</f>
        <v>41879</v>
      </c>
      <c r="L13" s="587">
        <f>K13+30</f>
        <v>41909</v>
      </c>
      <c r="M13" s="587">
        <f t="shared" si="0"/>
        <v>41939</v>
      </c>
      <c r="N13" s="587" t="s">
        <v>113</v>
      </c>
      <c r="O13" s="588">
        <f>M13+7</f>
        <v>41946</v>
      </c>
      <c r="P13" s="993"/>
      <c r="Q13" s="996"/>
      <c r="R13" s="973"/>
      <c r="S13" s="973"/>
      <c r="T13" s="589">
        <f>O13+30*2</f>
        <v>42006</v>
      </c>
      <c r="U13" s="976"/>
      <c r="V13" s="103"/>
      <c r="W13" s="103"/>
    </row>
    <row r="14" spans="1:23" s="108" customFormat="1" x14ac:dyDescent="0.2">
      <c r="A14" s="1023"/>
      <c r="B14" s="112" t="s">
        <v>392</v>
      </c>
      <c r="C14" s="1012"/>
      <c r="D14" s="1016"/>
      <c r="E14" s="1020"/>
      <c r="F14" s="585" t="s">
        <v>141</v>
      </c>
      <c r="G14" s="590" t="s">
        <v>84</v>
      </c>
      <c r="H14" s="104" t="s">
        <v>96</v>
      </c>
      <c r="I14" s="591">
        <v>41912</v>
      </c>
      <c r="J14" s="587" t="s">
        <v>113</v>
      </c>
      <c r="K14" s="587">
        <f>I14</f>
        <v>41912</v>
      </c>
      <c r="L14" s="587">
        <f>K14+30</f>
        <v>41942</v>
      </c>
      <c r="M14" s="587">
        <f>L14+30</f>
        <v>41972</v>
      </c>
      <c r="N14" s="587" t="s">
        <v>113</v>
      </c>
      <c r="O14" s="588">
        <f>M14+7</f>
        <v>41979</v>
      </c>
      <c r="P14" s="993"/>
      <c r="Q14" s="996"/>
      <c r="R14" s="973"/>
      <c r="S14" s="973"/>
      <c r="T14" s="589"/>
      <c r="U14" s="976"/>
      <c r="V14" s="103"/>
      <c r="W14" s="103"/>
    </row>
    <row r="15" spans="1:23" s="108" customFormat="1" x14ac:dyDescent="0.2">
      <c r="A15" s="1023"/>
      <c r="B15" s="112" t="s">
        <v>449</v>
      </c>
      <c r="C15" s="1012"/>
      <c r="D15" s="1016"/>
      <c r="E15" s="1020"/>
      <c r="F15" s="948" t="s">
        <v>140</v>
      </c>
      <c r="G15" s="949" t="s">
        <v>460</v>
      </c>
      <c r="H15" s="104" t="s">
        <v>96</v>
      </c>
      <c r="I15" s="591">
        <v>41953</v>
      </c>
      <c r="J15" s="587" t="s">
        <v>113</v>
      </c>
      <c r="K15" s="587">
        <f>I15</f>
        <v>41953</v>
      </c>
      <c r="L15" s="587">
        <f>K15+30</f>
        <v>41983</v>
      </c>
      <c r="M15" s="587">
        <f>L15+30</f>
        <v>42013</v>
      </c>
      <c r="N15" s="587" t="s">
        <v>113</v>
      </c>
      <c r="O15" s="588">
        <f>M15+7</f>
        <v>42020</v>
      </c>
      <c r="P15" s="993"/>
      <c r="Q15" s="996"/>
      <c r="R15" s="973"/>
      <c r="S15" s="973"/>
      <c r="T15" s="589"/>
      <c r="U15" s="976"/>
      <c r="V15" s="103"/>
      <c r="W15" s="103"/>
    </row>
    <row r="16" spans="1:23" ht="15" thickBot="1" x14ac:dyDescent="0.25">
      <c r="A16" s="1024"/>
      <c r="B16" s="112" t="s">
        <v>62</v>
      </c>
      <c r="C16" s="1013"/>
      <c r="D16" s="1017"/>
      <c r="E16" s="1021"/>
      <c r="F16" s="101"/>
      <c r="G16" s="313"/>
      <c r="H16" s="101"/>
      <c r="I16" s="314"/>
      <c r="J16" s="314"/>
      <c r="K16" s="314"/>
      <c r="L16" s="314"/>
      <c r="M16" s="314"/>
      <c r="N16" s="314"/>
      <c r="O16" s="315"/>
      <c r="P16" s="994"/>
      <c r="Q16" s="997"/>
      <c r="R16" s="974"/>
      <c r="S16" s="974"/>
      <c r="T16" s="595"/>
      <c r="U16" s="977"/>
    </row>
    <row r="17" spans="1:23" x14ac:dyDescent="0.2">
      <c r="A17" s="1022">
        <v>2</v>
      </c>
      <c r="B17" s="311" t="s">
        <v>60</v>
      </c>
      <c r="C17" s="1010" t="s">
        <v>151</v>
      </c>
      <c r="D17" s="1014" t="s">
        <v>427</v>
      </c>
      <c r="E17" s="1018" t="s">
        <v>95</v>
      </c>
      <c r="F17" s="102" t="s">
        <v>82</v>
      </c>
      <c r="G17" s="102" t="s">
        <v>84</v>
      </c>
      <c r="H17" s="132" t="s">
        <v>96</v>
      </c>
      <c r="I17" s="133">
        <v>40725</v>
      </c>
      <c r="J17" s="133">
        <v>40740</v>
      </c>
      <c r="K17" s="133">
        <v>40754</v>
      </c>
      <c r="L17" s="133">
        <v>40838</v>
      </c>
      <c r="M17" s="133">
        <v>40869</v>
      </c>
      <c r="N17" s="133">
        <v>40877</v>
      </c>
      <c r="O17" s="134">
        <v>40892</v>
      </c>
      <c r="P17" s="989"/>
      <c r="Q17" s="995"/>
      <c r="R17" s="972"/>
      <c r="S17" s="972"/>
      <c r="T17" s="596"/>
      <c r="U17" s="975"/>
    </row>
    <row r="18" spans="1:23" x14ac:dyDescent="0.2">
      <c r="A18" s="1023"/>
      <c r="B18" s="112" t="s">
        <v>116</v>
      </c>
      <c r="C18" s="1011"/>
      <c r="D18" s="1015"/>
      <c r="E18" s="1019"/>
      <c r="F18" s="585" t="s">
        <v>82</v>
      </c>
      <c r="G18" s="585" t="s">
        <v>84</v>
      </c>
      <c r="H18" s="586" t="s">
        <v>96</v>
      </c>
      <c r="I18" s="587">
        <v>40725</v>
      </c>
      <c r="J18" s="587">
        <f>I18+20</f>
        <v>40745</v>
      </c>
      <c r="K18" s="587">
        <f>J18+3</f>
        <v>40748</v>
      </c>
      <c r="L18" s="587">
        <f>K18+45</f>
        <v>40793</v>
      </c>
      <c r="M18" s="587">
        <f t="shared" ref="M18:M23" si="1">L18+30</f>
        <v>40823</v>
      </c>
      <c r="N18" s="587">
        <f>M18+10</f>
        <v>40833</v>
      </c>
      <c r="O18" s="588">
        <f>N18+3</f>
        <v>40836</v>
      </c>
      <c r="P18" s="990"/>
      <c r="Q18" s="996"/>
      <c r="R18" s="973"/>
      <c r="S18" s="973"/>
      <c r="T18" s="589"/>
      <c r="U18" s="976"/>
    </row>
    <row r="19" spans="1:23" s="135" customFormat="1" x14ac:dyDescent="0.2">
      <c r="A19" s="1023"/>
      <c r="B19" s="97" t="s">
        <v>196</v>
      </c>
      <c r="C19" s="1012"/>
      <c r="D19" s="1016"/>
      <c r="E19" s="1020"/>
      <c r="F19" s="585" t="s">
        <v>82</v>
      </c>
      <c r="G19" s="585" t="s">
        <v>84</v>
      </c>
      <c r="H19" s="586" t="s">
        <v>96</v>
      </c>
      <c r="I19" s="587">
        <v>40940</v>
      </c>
      <c r="J19" s="587">
        <f>I19+20</f>
        <v>40960</v>
      </c>
      <c r="K19" s="587">
        <f>J19+3</f>
        <v>40963</v>
      </c>
      <c r="L19" s="587">
        <f>K19+45</f>
        <v>41008</v>
      </c>
      <c r="M19" s="587">
        <f t="shared" si="1"/>
        <v>41038</v>
      </c>
      <c r="N19" s="587">
        <f>M19+10</f>
        <v>41048</v>
      </c>
      <c r="O19" s="588">
        <f>N19+3</f>
        <v>41051</v>
      </c>
      <c r="P19" s="990"/>
      <c r="Q19" s="996"/>
      <c r="R19" s="973"/>
      <c r="S19" s="973"/>
      <c r="T19" s="589"/>
      <c r="U19" s="976"/>
      <c r="V19" s="100"/>
      <c r="W19" s="100"/>
    </row>
    <row r="20" spans="1:23" s="135" customFormat="1" x14ac:dyDescent="0.2">
      <c r="A20" s="1023"/>
      <c r="B20" s="112" t="s">
        <v>219</v>
      </c>
      <c r="C20" s="1012"/>
      <c r="D20" s="1016"/>
      <c r="E20" s="1020"/>
      <c r="F20" s="585" t="s">
        <v>82</v>
      </c>
      <c r="G20" s="585" t="s">
        <v>84</v>
      </c>
      <c r="H20" s="586" t="s">
        <v>96</v>
      </c>
      <c r="I20" s="597">
        <f>I9</f>
        <v>41343</v>
      </c>
      <c r="J20" s="587">
        <f>I20+15</f>
        <v>41358</v>
      </c>
      <c r="K20" s="587">
        <f>J20+14</f>
        <v>41372</v>
      </c>
      <c r="L20" s="587">
        <f>K20+42</f>
        <v>41414</v>
      </c>
      <c r="M20" s="587">
        <f t="shared" si="1"/>
        <v>41444</v>
      </c>
      <c r="N20" s="587">
        <f t="shared" ref="N20:N24" si="2">M20+15</f>
        <v>41459</v>
      </c>
      <c r="O20" s="588">
        <f t="shared" ref="O20:O24" si="3">N20+7</f>
        <v>41466</v>
      </c>
      <c r="P20" s="990"/>
      <c r="Q20" s="996"/>
      <c r="R20" s="973"/>
      <c r="S20" s="973"/>
      <c r="T20" s="589"/>
      <c r="U20" s="976"/>
      <c r="V20" s="100"/>
      <c r="W20" s="100"/>
    </row>
    <row r="21" spans="1:23" s="135" customFormat="1" x14ac:dyDescent="0.2">
      <c r="A21" s="1023"/>
      <c r="B21" s="112" t="s">
        <v>234</v>
      </c>
      <c r="C21" s="1012"/>
      <c r="D21" s="1016"/>
      <c r="E21" s="1020"/>
      <c r="F21" s="585" t="s">
        <v>82</v>
      </c>
      <c r="G21" s="585" t="s">
        <v>84</v>
      </c>
      <c r="H21" s="586" t="s">
        <v>96</v>
      </c>
      <c r="I21" s="597">
        <f>I10</f>
        <v>41401</v>
      </c>
      <c r="J21" s="587">
        <f>I21+15</f>
        <v>41416</v>
      </c>
      <c r="K21" s="587">
        <f>J21+14</f>
        <v>41430</v>
      </c>
      <c r="L21" s="587">
        <f>K21+42</f>
        <v>41472</v>
      </c>
      <c r="M21" s="587">
        <f t="shared" si="1"/>
        <v>41502</v>
      </c>
      <c r="N21" s="587">
        <f t="shared" si="2"/>
        <v>41517</v>
      </c>
      <c r="O21" s="588">
        <f t="shared" si="3"/>
        <v>41524</v>
      </c>
      <c r="P21" s="990"/>
      <c r="Q21" s="996"/>
      <c r="R21" s="973"/>
      <c r="S21" s="973"/>
      <c r="T21" s="589">
        <f>O21+30*4</f>
        <v>41644</v>
      </c>
      <c r="U21" s="976"/>
      <c r="V21" s="100"/>
      <c r="W21" s="100"/>
    </row>
    <row r="22" spans="1:23" s="108" customFormat="1" x14ac:dyDescent="0.2">
      <c r="A22" s="1023"/>
      <c r="B22" s="112" t="s">
        <v>253</v>
      </c>
      <c r="C22" s="1012"/>
      <c r="D22" s="1016"/>
      <c r="E22" s="1020"/>
      <c r="F22" s="585" t="s">
        <v>82</v>
      </c>
      <c r="G22" s="585" t="s">
        <v>84</v>
      </c>
      <c r="H22" s="586" t="s">
        <v>96</v>
      </c>
      <c r="I22" s="597">
        <f>I11</f>
        <v>41452</v>
      </c>
      <c r="J22" s="587">
        <f>I22+15</f>
        <v>41467</v>
      </c>
      <c r="K22" s="587">
        <f>J22+14</f>
        <v>41481</v>
      </c>
      <c r="L22" s="587">
        <f>K22+42</f>
        <v>41523</v>
      </c>
      <c r="M22" s="587">
        <f t="shared" si="1"/>
        <v>41553</v>
      </c>
      <c r="N22" s="587">
        <f t="shared" si="2"/>
        <v>41568</v>
      </c>
      <c r="O22" s="588">
        <f t="shared" si="3"/>
        <v>41575</v>
      </c>
      <c r="P22" s="990"/>
      <c r="Q22" s="996"/>
      <c r="R22" s="973"/>
      <c r="S22" s="973"/>
      <c r="T22" s="589">
        <f>O22+30*4</f>
        <v>41695</v>
      </c>
      <c r="U22" s="976"/>
      <c r="V22" s="103"/>
      <c r="W22" s="103"/>
    </row>
    <row r="23" spans="1:23" s="108" customFormat="1" x14ac:dyDescent="0.2">
      <c r="A23" s="1023"/>
      <c r="B23" s="112" t="s">
        <v>288</v>
      </c>
      <c r="C23" s="1012"/>
      <c r="D23" s="1016"/>
      <c r="E23" s="1020"/>
      <c r="F23" s="585" t="s">
        <v>82</v>
      </c>
      <c r="G23" s="585" t="s">
        <v>84</v>
      </c>
      <c r="H23" s="586" t="s">
        <v>96</v>
      </c>
      <c r="I23" s="597">
        <f>I12</f>
        <v>41789</v>
      </c>
      <c r="J23" s="587">
        <f>I23+15</f>
        <v>41804</v>
      </c>
      <c r="K23" s="587">
        <f>J23+14</f>
        <v>41818</v>
      </c>
      <c r="L23" s="587">
        <f>K23+42</f>
        <v>41860</v>
      </c>
      <c r="M23" s="587">
        <f t="shared" si="1"/>
        <v>41890</v>
      </c>
      <c r="N23" s="587">
        <f t="shared" si="2"/>
        <v>41905</v>
      </c>
      <c r="O23" s="588">
        <f t="shared" si="3"/>
        <v>41912</v>
      </c>
      <c r="P23" s="990"/>
      <c r="Q23" s="996"/>
      <c r="R23" s="973"/>
      <c r="S23" s="973"/>
      <c r="T23" s="589">
        <f>O23+30*4</f>
        <v>42032</v>
      </c>
      <c r="U23" s="976"/>
      <c r="V23" s="103"/>
      <c r="W23" s="103"/>
    </row>
    <row r="24" spans="1:23" s="108" customFormat="1" x14ac:dyDescent="0.2">
      <c r="A24" s="1023"/>
      <c r="B24" s="112" t="s">
        <v>335</v>
      </c>
      <c r="C24" s="1012"/>
      <c r="D24" s="1016"/>
      <c r="E24" s="1020"/>
      <c r="F24" s="585" t="s">
        <v>82</v>
      </c>
      <c r="G24" s="585" t="s">
        <v>84</v>
      </c>
      <c r="H24" s="586" t="s">
        <v>96</v>
      </c>
      <c r="I24" s="597">
        <v>41789</v>
      </c>
      <c r="J24" s="587">
        <f>I24+15</f>
        <v>41804</v>
      </c>
      <c r="K24" s="587">
        <f>J24+7</f>
        <v>41811</v>
      </c>
      <c r="L24" s="587">
        <f>K24+30</f>
        <v>41841</v>
      </c>
      <c r="M24" s="587">
        <v>41912</v>
      </c>
      <c r="N24" s="587">
        <f t="shared" si="2"/>
        <v>41927</v>
      </c>
      <c r="O24" s="588">
        <f t="shared" si="3"/>
        <v>41934</v>
      </c>
      <c r="P24" s="990"/>
      <c r="Q24" s="996"/>
      <c r="R24" s="973"/>
      <c r="S24" s="973"/>
      <c r="T24" s="589">
        <f>O24+30*2</f>
        <v>41994</v>
      </c>
      <c r="U24" s="976"/>
      <c r="V24" s="103"/>
      <c r="W24" s="103"/>
    </row>
    <row r="25" spans="1:23" s="108" customFormat="1" x14ac:dyDescent="0.2">
      <c r="A25" s="1023"/>
      <c r="B25" s="112" t="s">
        <v>449</v>
      </c>
      <c r="C25" s="1012"/>
      <c r="D25" s="1016"/>
      <c r="E25" s="1020"/>
      <c r="F25" s="585" t="s">
        <v>82</v>
      </c>
      <c r="G25" s="585" t="s">
        <v>84</v>
      </c>
      <c r="H25" s="586" t="s">
        <v>96</v>
      </c>
      <c r="I25" s="597"/>
      <c r="J25" s="587"/>
      <c r="K25" s="587"/>
      <c r="L25" s="587"/>
      <c r="M25" s="587">
        <v>41950</v>
      </c>
      <c r="N25" s="587">
        <f>M25+5</f>
        <v>41955</v>
      </c>
      <c r="O25" s="588">
        <f>N25+2</f>
        <v>41957</v>
      </c>
      <c r="P25" s="990"/>
      <c r="Q25" s="996"/>
      <c r="R25" s="973"/>
      <c r="S25" s="973"/>
      <c r="T25" s="589"/>
      <c r="U25" s="976"/>
      <c r="V25" s="103"/>
      <c r="W25" s="103"/>
    </row>
    <row r="26" spans="1:23" ht="15" thickBot="1" x14ac:dyDescent="0.25">
      <c r="A26" s="1024"/>
      <c r="B26" s="112" t="s">
        <v>62</v>
      </c>
      <c r="C26" s="1013"/>
      <c r="D26" s="1017"/>
      <c r="E26" s="1021"/>
      <c r="F26" s="598" t="s">
        <v>82</v>
      </c>
      <c r="G26" s="598" t="s">
        <v>84</v>
      </c>
      <c r="H26" s="599" t="s">
        <v>96</v>
      </c>
      <c r="I26" s="578">
        <v>41786</v>
      </c>
      <c r="J26" s="578">
        <v>41793</v>
      </c>
      <c r="K26" s="578">
        <v>41811</v>
      </c>
      <c r="L26" s="578">
        <v>41855</v>
      </c>
      <c r="M26" s="578"/>
      <c r="N26" s="578"/>
      <c r="O26" s="579"/>
      <c r="P26" s="991"/>
      <c r="Q26" s="997"/>
      <c r="R26" s="974"/>
      <c r="S26" s="974"/>
      <c r="T26" s="600"/>
      <c r="U26" s="977"/>
    </row>
    <row r="27" spans="1:23" s="890" customFormat="1" ht="14.25" customHeight="1" x14ac:dyDescent="0.2">
      <c r="A27" s="1041">
        <v>3</v>
      </c>
      <c r="B27" s="883" t="s">
        <v>60</v>
      </c>
      <c r="C27" s="1005" t="s">
        <v>152</v>
      </c>
      <c r="D27" s="1025" t="s">
        <v>456</v>
      </c>
      <c r="E27" s="1025" t="s">
        <v>98</v>
      </c>
      <c r="F27" s="884" t="s">
        <v>141</v>
      </c>
      <c r="G27" s="884" t="s">
        <v>84</v>
      </c>
      <c r="H27" s="885" t="s">
        <v>96</v>
      </c>
      <c r="I27" s="886" t="s">
        <v>85</v>
      </c>
      <c r="J27" s="886" t="s">
        <v>97</v>
      </c>
      <c r="K27" s="886">
        <v>40878</v>
      </c>
      <c r="L27" s="886">
        <v>40895</v>
      </c>
      <c r="M27" s="886">
        <v>40902</v>
      </c>
      <c r="N27" s="886" t="s">
        <v>97</v>
      </c>
      <c r="O27" s="887">
        <v>40910</v>
      </c>
      <c r="P27" s="1058"/>
      <c r="Q27" s="998"/>
      <c r="R27" s="969"/>
      <c r="S27" s="969"/>
      <c r="T27" s="888"/>
      <c r="U27" s="978"/>
      <c r="V27" s="889"/>
      <c r="W27" s="889"/>
    </row>
    <row r="28" spans="1:23" s="898" customFormat="1" x14ac:dyDescent="0.2">
      <c r="A28" s="1042"/>
      <c r="B28" s="891" t="s">
        <v>116</v>
      </c>
      <c r="C28" s="1006"/>
      <c r="D28" s="1056"/>
      <c r="E28" s="1026"/>
      <c r="F28" s="892" t="s">
        <v>141</v>
      </c>
      <c r="G28" s="892" t="s">
        <v>84</v>
      </c>
      <c r="H28" s="893" t="s">
        <v>96</v>
      </c>
      <c r="I28" s="894">
        <v>40872</v>
      </c>
      <c r="J28" s="894" t="s">
        <v>97</v>
      </c>
      <c r="K28" s="894">
        <v>40878</v>
      </c>
      <c r="L28" s="894">
        <f>K28+30</f>
        <v>40908</v>
      </c>
      <c r="M28" s="894">
        <f>L28+15</f>
        <v>40923</v>
      </c>
      <c r="N28" s="894" t="s">
        <v>97</v>
      </c>
      <c r="O28" s="895">
        <f>M28+5</f>
        <v>40928</v>
      </c>
      <c r="P28" s="1059"/>
      <c r="Q28" s="999"/>
      <c r="R28" s="970"/>
      <c r="S28" s="970"/>
      <c r="T28" s="896"/>
      <c r="U28" s="979"/>
      <c r="V28" s="897"/>
      <c r="W28" s="897"/>
    </row>
    <row r="29" spans="1:23" s="898" customFormat="1" x14ac:dyDescent="0.2">
      <c r="A29" s="1042"/>
      <c r="B29" s="891" t="s">
        <v>182</v>
      </c>
      <c r="C29" s="1006"/>
      <c r="D29" s="1056"/>
      <c r="E29" s="1026"/>
      <c r="F29" s="892" t="s">
        <v>141</v>
      </c>
      <c r="G29" s="892" t="s">
        <v>84</v>
      </c>
      <c r="H29" s="893" t="s">
        <v>96</v>
      </c>
      <c r="I29" s="894">
        <v>41268</v>
      </c>
      <c r="J29" s="894" t="s">
        <v>97</v>
      </c>
      <c r="K29" s="894">
        <v>41275</v>
      </c>
      <c r="L29" s="894">
        <f>K29+30</f>
        <v>41305</v>
      </c>
      <c r="M29" s="894">
        <f>L29+15</f>
        <v>41320</v>
      </c>
      <c r="N29" s="894" t="s">
        <v>97</v>
      </c>
      <c r="O29" s="895">
        <f>M29+5</f>
        <v>41325</v>
      </c>
      <c r="P29" s="1059"/>
      <c r="Q29" s="999"/>
      <c r="R29" s="970"/>
      <c r="S29" s="970"/>
      <c r="T29" s="896"/>
      <c r="U29" s="979"/>
      <c r="V29" s="897"/>
      <c r="W29" s="897"/>
    </row>
    <row r="30" spans="1:23" s="898" customFormat="1" x14ac:dyDescent="0.2">
      <c r="A30" s="1042"/>
      <c r="B30" s="891" t="s">
        <v>219</v>
      </c>
      <c r="C30" s="1006"/>
      <c r="D30" s="1056"/>
      <c r="E30" s="1026"/>
      <c r="F30" s="892" t="s">
        <v>141</v>
      </c>
      <c r="G30" s="892" t="s">
        <v>84</v>
      </c>
      <c r="H30" s="893" t="s">
        <v>96</v>
      </c>
      <c r="I30" s="899">
        <f>'Consultant services- Firms'!R29+60</f>
        <v>42076</v>
      </c>
      <c r="J30" s="900" t="s">
        <v>97</v>
      </c>
      <c r="K30" s="894">
        <f>I30+14</f>
        <v>42090</v>
      </c>
      <c r="L30" s="894">
        <f>K30+30</f>
        <v>42120</v>
      </c>
      <c r="M30" s="894">
        <f>L30+30</f>
        <v>42150</v>
      </c>
      <c r="N30" s="894" t="s">
        <v>97</v>
      </c>
      <c r="O30" s="895">
        <f t="shared" ref="O30:O35" si="4">M30+7</f>
        <v>42157</v>
      </c>
      <c r="P30" s="1059"/>
      <c r="Q30" s="999"/>
      <c r="R30" s="970"/>
      <c r="S30" s="970"/>
      <c r="T30" s="896"/>
      <c r="U30" s="979"/>
      <c r="V30" s="897"/>
      <c r="W30" s="897"/>
    </row>
    <row r="31" spans="1:23" s="898" customFormat="1" x14ac:dyDescent="0.2">
      <c r="A31" s="1042"/>
      <c r="B31" s="891" t="s">
        <v>234</v>
      </c>
      <c r="C31" s="1006"/>
      <c r="D31" s="1056"/>
      <c r="E31" s="1026"/>
      <c r="F31" s="892" t="s">
        <v>141</v>
      </c>
      <c r="G31" s="892" t="s">
        <v>84</v>
      </c>
      <c r="H31" s="893" t="s">
        <v>96</v>
      </c>
      <c r="I31" s="899">
        <f>'Consultant services- Firms'!R30+60</f>
        <v>42134</v>
      </c>
      <c r="J31" s="900" t="s">
        <v>97</v>
      </c>
      <c r="K31" s="894">
        <f>I31+14</f>
        <v>42148</v>
      </c>
      <c r="L31" s="894">
        <f t="shared" ref="L31:M34" si="5">K31+30</f>
        <v>42178</v>
      </c>
      <c r="M31" s="894">
        <f t="shared" si="5"/>
        <v>42208</v>
      </c>
      <c r="N31" s="894" t="s">
        <v>97</v>
      </c>
      <c r="O31" s="895">
        <f t="shared" si="4"/>
        <v>42215</v>
      </c>
      <c r="P31" s="1059"/>
      <c r="Q31" s="999"/>
      <c r="R31" s="970"/>
      <c r="S31" s="970"/>
      <c r="T31" s="896">
        <f>O31+30*4</f>
        <v>42335</v>
      </c>
      <c r="U31" s="979"/>
      <c r="V31" s="897"/>
      <c r="W31" s="897"/>
    </row>
    <row r="32" spans="1:23" s="898" customFormat="1" x14ac:dyDescent="0.2">
      <c r="A32" s="1042"/>
      <c r="B32" s="891" t="s">
        <v>253</v>
      </c>
      <c r="C32" s="1006"/>
      <c r="D32" s="1056"/>
      <c r="E32" s="1026"/>
      <c r="F32" s="892" t="s">
        <v>141</v>
      </c>
      <c r="G32" s="892" t="s">
        <v>84</v>
      </c>
      <c r="H32" s="893" t="s">
        <v>96</v>
      </c>
      <c r="I32" s="899">
        <f>'Consultant services- Firms'!R31+60</f>
        <v>42185</v>
      </c>
      <c r="J32" s="900" t="s">
        <v>97</v>
      </c>
      <c r="K32" s="894">
        <f>I32+14</f>
        <v>42199</v>
      </c>
      <c r="L32" s="894">
        <f>K32+30</f>
        <v>42229</v>
      </c>
      <c r="M32" s="894">
        <f t="shared" si="5"/>
        <v>42259</v>
      </c>
      <c r="N32" s="894" t="s">
        <v>97</v>
      </c>
      <c r="O32" s="895">
        <f t="shared" si="4"/>
        <v>42266</v>
      </c>
      <c r="P32" s="1059"/>
      <c r="Q32" s="999"/>
      <c r="R32" s="970"/>
      <c r="S32" s="970"/>
      <c r="T32" s="896">
        <f>O32+30*4</f>
        <v>42386</v>
      </c>
      <c r="U32" s="979"/>
      <c r="V32" s="897"/>
      <c r="W32" s="897"/>
    </row>
    <row r="33" spans="1:23" s="898" customFormat="1" x14ac:dyDescent="0.2">
      <c r="A33" s="1042"/>
      <c r="B33" s="891" t="s">
        <v>288</v>
      </c>
      <c r="C33" s="1006"/>
      <c r="D33" s="1056"/>
      <c r="E33" s="1026"/>
      <c r="F33" s="892" t="s">
        <v>141</v>
      </c>
      <c r="G33" s="892" t="s">
        <v>84</v>
      </c>
      <c r="H33" s="893" t="s">
        <v>96</v>
      </c>
      <c r="I33" s="899">
        <f>'Consultant services- Firms'!R32+60</f>
        <v>42363</v>
      </c>
      <c r="J33" s="900" t="s">
        <v>97</v>
      </c>
      <c r="K33" s="894">
        <f>I33+14</f>
        <v>42377</v>
      </c>
      <c r="L33" s="894">
        <f>K33+30</f>
        <v>42407</v>
      </c>
      <c r="M33" s="894">
        <f t="shared" si="5"/>
        <v>42437</v>
      </c>
      <c r="N33" s="894" t="s">
        <v>97</v>
      </c>
      <c r="O33" s="895">
        <f t="shared" si="4"/>
        <v>42444</v>
      </c>
      <c r="P33" s="1059"/>
      <c r="Q33" s="999"/>
      <c r="R33" s="970"/>
      <c r="S33" s="970"/>
      <c r="T33" s="896">
        <f>O33+30*4</f>
        <v>42564</v>
      </c>
      <c r="U33" s="979"/>
      <c r="V33" s="897"/>
      <c r="W33" s="897"/>
    </row>
    <row r="34" spans="1:23" s="898" customFormat="1" x14ac:dyDescent="0.2">
      <c r="A34" s="1042"/>
      <c r="B34" s="891" t="s">
        <v>335</v>
      </c>
      <c r="C34" s="1006"/>
      <c r="D34" s="1056"/>
      <c r="E34" s="1026"/>
      <c r="F34" s="892" t="s">
        <v>141</v>
      </c>
      <c r="G34" s="892" t="s">
        <v>84</v>
      </c>
      <c r="H34" s="893" t="s">
        <v>96</v>
      </c>
      <c r="I34" s="899">
        <v>42036</v>
      </c>
      <c r="J34" s="900" t="s">
        <v>97</v>
      </c>
      <c r="K34" s="894">
        <f>I34</f>
        <v>42036</v>
      </c>
      <c r="L34" s="894">
        <f>K34+30</f>
        <v>42066</v>
      </c>
      <c r="M34" s="894">
        <f t="shared" si="5"/>
        <v>42096</v>
      </c>
      <c r="N34" s="894" t="s">
        <v>97</v>
      </c>
      <c r="O34" s="895">
        <f t="shared" si="4"/>
        <v>42103</v>
      </c>
      <c r="P34" s="1059"/>
      <c r="Q34" s="999"/>
      <c r="R34" s="970"/>
      <c r="S34" s="970"/>
      <c r="T34" s="896">
        <f>O34+30*4</f>
        <v>42223</v>
      </c>
      <c r="U34" s="979"/>
      <c r="V34" s="897"/>
      <c r="W34" s="897"/>
    </row>
    <row r="35" spans="1:23" s="898" customFormat="1" x14ac:dyDescent="0.2">
      <c r="A35" s="1042"/>
      <c r="B35" s="891" t="s">
        <v>449</v>
      </c>
      <c r="C35" s="1006"/>
      <c r="D35" s="1056"/>
      <c r="E35" s="1026"/>
      <c r="F35" s="892" t="s">
        <v>141</v>
      </c>
      <c r="G35" s="892" t="s">
        <v>84</v>
      </c>
      <c r="H35" s="893" t="s">
        <v>96</v>
      </c>
      <c r="I35" s="899">
        <v>42095</v>
      </c>
      <c r="J35" s="900" t="s">
        <v>97</v>
      </c>
      <c r="K35" s="894">
        <f>I35</f>
        <v>42095</v>
      </c>
      <c r="L35" s="894">
        <f>K35+30</f>
        <v>42125</v>
      </c>
      <c r="M35" s="894">
        <f>L35+30</f>
        <v>42155</v>
      </c>
      <c r="N35" s="894" t="s">
        <v>97</v>
      </c>
      <c r="O35" s="895">
        <f t="shared" si="4"/>
        <v>42162</v>
      </c>
      <c r="P35" s="1059"/>
      <c r="Q35" s="999"/>
      <c r="R35" s="970"/>
      <c r="S35" s="970"/>
      <c r="T35" s="896"/>
      <c r="U35" s="979"/>
      <c r="V35" s="897"/>
      <c r="W35" s="897"/>
    </row>
    <row r="36" spans="1:23" s="904" customFormat="1" ht="15" thickBot="1" x14ac:dyDescent="0.25">
      <c r="A36" s="1043"/>
      <c r="B36" s="901" t="s">
        <v>62</v>
      </c>
      <c r="C36" s="1007"/>
      <c r="D36" s="1057"/>
      <c r="E36" s="1027"/>
      <c r="F36" s="1082"/>
      <c r="G36" s="1082"/>
      <c r="H36" s="1082"/>
      <c r="I36" s="1082"/>
      <c r="J36" s="1082"/>
      <c r="K36" s="1082"/>
      <c r="L36" s="1082"/>
      <c r="M36" s="1082"/>
      <c r="N36" s="1082"/>
      <c r="O36" s="1083"/>
      <c r="P36" s="1060"/>
      <c r="Q36" s="1000"/>
      <c r="R36" s="971"/>
      <c r="S36" s="971"/>
      <c r="T36" s="902"/>
      <c r="U36" s="980"/>
      <c r="V36" s="903"/>
      <c r="W36" s="903"/>
    </row>
    <row r="37" spans="1:23" s="381" customFormat="1" ht="15" thickBot="1" x14ac:dyDescent="0.25">
      <c r="A37" s="1044">
        <v>4</v>
      </c>
      <c r="B37" s="838" t="s">
        <v>60</v>
      </c>
      <c r="C37" s="1061" t="s">
        <v>153</v>
      </c>
      <c r="D37" s="1073" t="s">
        <v>457</v>
      </c>
      <c r="E37" s="1028" t="s">
        <v>95</v>
      </c>
      <c r="F37" s="839" t="s">
        <v>141</v>
      </c>
      <c r="G37" s="839" t="s">
        <v>84</v>
      </c>
      <c r="H37" s="840" t="s">
        <v>99</v>
      </c>
      <c r="I37" s="841">
        <v>40817</v>
      </c>
      <c r="J37" s="841">
        <v>40740</v>
      </c>
      <c r="K37" s="841">
        <v>40754</v>
      </c>
      <c r="L37" s="841">
        <v>40838</v>
      </c>
      <c r="M37" s="841">
        <v>40869</v>
      </c>
      <c r="N37" s="841">
        <v>40877</v>
      </c>
      <c r="O37" s="842">
        <v>40892</v>
      </c>
      <c r="P37" s="1031"/>
      <c r="Q37" s="1001"/>
      <c r="R37" s="961"/>
      <c r="S37" s="961"/>
      <c r="T37" s="843"/>
      <c r="U37" s="981"/>
      <c r="V37" s="142"/>
      <c r="W37" s="142"/>
    </row>
    <row r="38" spans="1:23" s="381" customFormat="1" ht="15" thickBot="1" x14ac:dyDescent="0.25">
      <c r="A38" s="1045"/>
      <c r="B38" s="382" t="s">
        <v>116</v>
      </c>
      <c r="C38" s="1062"/>
      <c r="D38" s="1074"/>
      <c r="E38" s="1029"/>
      <c r="F38" s="377" t="s">
        <v>141</v>
      </c>
      <c r="G38" s="377" t="s">
        <v>84</v>
      </c>
      <c r="H38" s="836" t="s">
        <v>99</v>
      </c>
      <c r="I38" s="378">
        <f>I37</f>
        <v>40817</v>
      </c>
      <c r="J38" s="378">
        <f>I38+20</f>
        <v>40837</v>
      </c>
      <c r="K38" s="378">
        <f>J38+3</f>
        <v>40840</v>
      </c>
      <c r="L38" s="378">
        <f>K38+45</f>
        <v>40885</v>
      </c>
      <c r="M38" s="378">
        <f>L38+30</f>
        <v>40915</v>
      </c>
      <c r="N38" s="378">
        <f>M38+10</f>
        <v>40925</v>
      </c>
      <c r="O38" s="379">
        <f>N38+3</f>
        <v>40928</v>
      </c>
      <c r="P38" s="1032"/>
      <c r="Q38" s="1002"/>
      <c r="R38" s="962"/>
      <c r="S38" s="962"/>
      <c r="T38" s="383"/>
      <c r="U38" s="982"/>
      <c r="V38" s="142"/>
      <c r="W38" s="142"/>
    </row>
    <row r="39" spans="1:23" s="381" customFormat="1" ht="15" thickBot="1" x14ac:dyDescent="0.25">
      <c r="A39" s="1045"/>
      <c r="B39" s="143" t="s">
        <v>196</v>
      </c>
      <c r="C39" s="1063"/>
      <c r="D39" s="1075"/>
      <c r="E39" s="1030"/>
      <c r="F39" s="837" t="s">
        <v>141</v>
      </c>
      <c r="G39" s="377" t="s">
        <v>84</v>
      </c>
      <c r="H39" s="836" t="s">
        <v>99</v>
      </c>
      <c r="I39" s="378">
        <v>41091</v>
      </c>
      <c r="J39" s="378">
        <f>I39+20</f>
        <v>41111</v>
      </c>
      <c r="K39" s="378">
        <v>41117</v>
      </c>
      <c r="L39" s="378">
        <f>K39+45</f>
        <v>41162</v>
      </c>
      <c r="M39" s="378">
        <f t="shared" ref="M39:M44" si="6">L39+30</f>
        <v>41192</v>
      </c>
      <c r="N39" s="378">
        <f>M39+10</f>
        <v>41202</v>
      </c>
      <c r="O39" s="379">
        <f>N39+3</f>
        <v>41205</v>
      </c>
      <c r="P39" s="1033"/>
      <c r="Q39" s="1003"/>
      <c r="R39" s="963"/>
      <c r="S39" s="963"/>
      <c r="T39" s="384"/>
      <c r="U39" s="983"/>
      <c r="V39" s="142"/>
      <c r="W39" s="142"/>
    </row>
    <row r="40" spans="1:23" s="381" customFormat="1" ht="15" thickBot="1" x14ac:dyDescent="0.25">
      <c r="A40" s="1045"/>
      <c r="B40" s="382" t="s">
        <v>219</v>
      </c>
      <c r="C40" s="1063"/>
      <c r="D40" s="1075"/>
      <c r="E40" s="1030"/>
      <c r="F40" s="837" t="s">
        <v>141</v>
      </c>
      <c r="G40" s="377" t="s">
        <v>84</v>
      </c>
      <c r="H40" s="836" t="s">
        <v>99</v>
      </c>
      <c r="I40" s="385">
        <f>'Consultant services- Individual'!O22+180</f>
        <v>41336</v>
      </c>
      <c r="J40" s="385">
        <f t="shared" ref="J40:J45" si="7">I40+15</f>
        <v>41351</v>
      </c>
      <c r="K40" s="385">
        <f t="shared" ref="K40:K45" si="8">J40+14</f>
        <v>41365</v>
      </c>
      <c r="L40" s="385">
        <f t="shared" ref="L40:L45" si="9">K40+42</f>
        <v>41407</v>
      </c>
      <c r="M40" s="378">
        <f t="shared" si="6"/>
        <v>41437</v>
      </c>
      <c r="N40" s="385">
        <f t="shared" ref="N40:N45" si="10">M40+15</f>
        <v>41452</v>
      </c>
      <c r="O40" s="386">
        <f t="shared" ref="O40:O45" si="11">N40+7</f>
        <v>41459</v>
      </c>
      <c r="P40" s="1033"/>
      <c r="Q40" s="1003"/>
      <c r="R40" s="963"/>
      <c r="S40" s="963"/>
      <c r="T40" s="384"/>
      <c r="U40" s="983"/>
      <c r="V40" s="142"/>
      <c r="W40" s="142"/>
    </row>
    <row r="41" spans="1:23" s="381" customFormat="1" ht="15" thickBot="1" x14ac:dyDescent="0.25">
      <c r="A41" s="1045"/>
      <c r="B41" s="382" t="s">
        <v>234</v>
      </c>
      <c r="C41" s="1063"/>
      <c r="D41" s="1075"/>
      <c r="E41" s="1030"/>
      <c r="F41" s="837" t="s">
        <v>141</v>
      </c>
      <c r="G41" s="377" t="s">
        <v>84</v>
      </c>
      <c r="H41" s="836" t="s">
        <v>99</v>
      </c>
      <c r="I41" s="385">
        <f>'Consultant services- Individual'!O23+180</f>
        <v>41598</v>
      </c>
      <c r="J41" s="385">
        <f t="shared" si="7"/>
        <v>41613</v>
      </c>
      <c r="K41" s="385">
        <f t="shared" si="8"/>
        <v>41627</v>
      </c>
      <c r="L41" s="385">
        <f t="shared" si="9"/>
        <v>41669</v>
      </c>
      <c r="M41" s="378">
        <f t="shared" si="6"/>
        <v>41699</v>
      </c>
      <c r="N41" s="385">
        <f t="shared" si="10"/>
        <v>41714</v>
      </c>
      <c r="O41" s="386">
        <f t="shared" si="11"/>
        <v>41721</v>
      </c>
      <c r="P41" s="1033"/>
      <c r="Q41" s="1003"/>
      <c r="R41" s="963"/>
      <c r="S41" s="963"/>
      <c r="T41" s="384">
        <f>O41+30*4</f>
        <v>41841</v>
      </c>
      <c r="U41" s="983"/>
      <c r="V41" s="142"/>
      <c r="W41" s="142"/>
    </row>
    <row r="42" spans="1:23" s="381" customFormat="1" ht="15" thickBot="1" x14ac:dyDescent="0.25">
      <c r="A42" s="1045"/>
      <c r="B42" s="382" t="s">
        <v>253</v>
      </c>
      <c r="C42" s="1063"/>
      <c r="D42" s="1075"/>
      <c r="E42" s="1030"/>
      <c r="F42" s="837" t="s">
        <v>141</v>
      </c>
      <c r="G42" s="377" t="s">
        <v>84</v>
      </c>
      <c r="H42" s="836" t="s">
        <v>99</v>
      </c>
      <c r="I42" s="385">
        <f>'Consultant services- Individual'!O24+180</f>
        <v>41649</v>
      </c>
      <c r="J42" s="385">
        <f t="shared" si="7"/>
        <v>41664</v>
      </c>
      <c r="K42" s="385">
        <f t="shared" si="8"/>
        <v>41678</v>
      </c>
      <c r="L42" s="385">
        <f t="shared" si="9"/>
        <v>41720</v>
      </c>
      <c r="M42" s="378">
        <f t="shared" si="6"/>
        <v>41750</v>
      </c>
      <c r="N42" s="385">
        <f t="shared" si="10"/>
        <v>41765</v>
      </c>
      <c r="O42" s="386">
        <f t="shared" si="11"/>
        <v>41772</v>
      </c>
      <c r="P42" s="1033"/>
      <c r="Q42" s="1003"/>
      <c r="R42" s="963"/>
      <c r="S42" s="963"/>
      <c r="T42" s="384">
        <f>O42+30*4</f>
        <v>41892</v>
      </c>
      <c r="U42" s="983"/>
      <c r="V42" s="142"/>
      <c r="W42" s="142"/>
    </row>
    <row r="43" spans="1:23" s="381" customFormat="1" ht="15" thickBot="1" x14ac:dyDescent="0.25">
      <c r="A43" s="1045"/>
      <c r="B43" s="382" t="s">
        <v>288</v>
      </c>
      <c r="C43" s="1063"/>
      <c r="D43" s="1075"/>
      <c r="E43" s="1030"/>
      <c r="F43" s="837" t="s">
        <v>141</v>
      </c>
      <c r="G43" s="377" t="s">
        <v>84</v>
      </c>
      <c r="H43" s="836" t="s">
        <v>99</v>
      </c>
      <c r="I43" s="385">
        <f>'Consultant services- Individual'!O26+180</f>
        <v>41986</v>
      </c>
      <c r="J43" s="385">
        <f t="shared" si="7"/>
        <v>42001</v>
      </c>
      <c r="K43" s="385">
        <f t="shared" si="8"/>
        <v>42015</v>
      </c>
      <c r="L43" s="385">
        <f t="shared" si="9"/>
        <v>42057</v>
      </c>
      <c r="M43" s="378">
        <f t="shared" si="6"/>
        <v>42087</v>
      </c>
      <c r="N43" s="385">
        <f t="shared" si="10"/>
        <v>42102</v>
      </c>
      <c r="O43" s="386">
        <f t="shared" si="11"/>
        <v>42109</v>
      </c>
      <c r="P43" s="1033"/>
      <c r="Q43" s="1003"/>
      <c r="R43" s="963"/>
      <c r="S43" s="963"/>
      <c r="T43" s="384">
        <f>O43+30*4</f>
        <v>42229</v>
      </c>
      <c r="U43" s="983"/>
      <c r="V43" s="142"/>
      <c r="W43" s="142"/>
    </row>
    <row r="44" spans="1:23" s="381" customFormat="1" ht="15" thickBot="1" x14ac:dyDescent="0.25">
      <c r="A44" s="1045"/>
      <c r="B44" s="382" t="s">
        <v>335</v>
      </c>
      <c r="C44" s="1063"/>
      <c r="D44" s="1075"/>
      <c r="E44" s="1030"/>
      <c r="F44" s="837" t="s">
        <v>141</v>
      </c>
      <c r="G44" s="377" t="s">
        <v>84</v>
      </c>
      <c r="H44" s="836" t="s">
        <v>99</v>
      </c>
      <c r="I44" s="385">
        <v>41852</v>
      </c>
      <c r="J44" s="385">
        <f t="shared" si="7"/>
        <v>41867</v>
      </c>
      <c r="K44" s="385">
        <f t="shared" si="8"/>
        <v>41881</v>
      </c>
      <c r="L44" s="385">
        <f t="shared" si="9"/>
        <v>41923</v>
      </c>
      <c r="M44" s="378">
        <f t="shared" si="6"/>
        <v>41953</v>
      </c>
      <c r="N44" s="385">
        <f t="shared" si="10"/>
        <v>41968</v>
      </c>
      <c r="O44" s="386">
        <f t="shared" si="11"/>
        <v>41975</v>
      </c>
      <c r="P44" s="1033"/>
      <c r="Q44" s="1003"/>
      <c r="R44" s="963"/>
      <c r="S44" s="963"/>
      <c r="T44" s="384">
        <f>O44+30*4</f>
        <v>42095</v>
      </c>
      <c r="U44" s="983"/>
      <c r="V44" s="142"/>
      <c r="W44" s="142"/>
    </row>
    <row r="45" spans="1:23" s="381" customFormat="1" x14ac:dyDescent="0.2">
      <c r="A45" s="1045"/>
      <c r="B45" s="844" t="s">
        <v>449</v>
      </c>
      <c r="C45" s="1063"/>
      <c r="D45" s="1075"/>
      <c r="E45" s="1030"/>
      <c r="F45" s="837" t="s">
        <v>141</v>
      </c>
      <c r="G45" s="377" t="s">
        <v>84</v>
      </c>
      <c r="H45" s="836" t="s">
        <v>99</v>
      </c>
      <c r="I45" s="404">
        <v>42139</v>
      </c>
      <c r="J45" s="385">
        <f t="shared" si="7"/>
        <v>42154</v>
      </c>
      <c r="K45" s="385">
        <f t="shared" si="8"/>
        <v>42168</v>
      </c>
      <c r="L45" s="385">
        <f t="shared" si="9"/>
        <v>42210</v>
      </c>
      <c r="M45" s="378">
        <f>L45+30</f>
        <v>42240</v>
      </c>
      <c r="N45" s="385">
        <f t="shared" si="10"/>
        <v>42255</v>
      </c>
      <c r="O45" s="386">
        <f t="shared" si="11"/>
        <v>42262</v>
      </c>
      <c r="P45" s="1033"/>
      <c r="Q45" s="1003"/>
      <c r="R45" s="963"/>
      <c r="S45" s="963"/>
      <c r="T45" s="384"/>
      <c r="U45" s="983"/>
      <c r="V45" s="142"/>
      <c r="W45" s="142"/>
    </row>
    <row r="46" spans="1:23" s="381" customFormat="1" ht="18.75" thickBot="1" x14ac:dyDescent="0.25">
      <c r="A46" s="1046"/>
      <c r="B46" s="382" t="s">
        <v>62</v>
      </c>
      <c r="C46" s="1064"/>
      <c r="D46" s="1076"/>
      <c r="E46" s="1081"/>
      <c r="F46" s="1054"/>
      <c r="G46" s="1054"/>
      <c r="H46" s="1054"/>
      <c r="I46" s="1055"/>
      <c r="J46" s="387"/>
      <c r="K46" s="387"/>
      <c r="L46" s="387"/>
      <c r="M46" s="387"/>
      <c r="N46" s="387"/>
      <c r="O46" s="388"/>
      <c r="P46" s="1034"/>
      <c r="Q46" s="1004"/>
      <c r="R46" s="964"/>
      <c r="S46" s="964"/>
      <c r="T46" s="389"/>
      <c r="U46" s="984"/>
      <c r="V46" s="142"/>
      <c r="W46" s="142"/>
    </row>
    <row r="47" spans="1:23" s="650" customFormat="1" ht="15" thickBot="1" x14ac:dyDescent="0.25">
      <c r="A47" s="1047">
        <v>5</v>
      </c>
      <c r="B47" s="664" t="s">
        <v>60</v>
      </c>
      <c r="C47" s="1077" t="s">
        <v>154</v>
      </c>
      <c r="D47" s="1069" t="s">
        <v>422</v>
      </c>
      <c r="E47" s="1065" t="s">
        <v>95</v>
      </c>
      <c r="F47" s="652" t="s">
        <v>141</v>
      </c>
      <c r="G47" s="652" t="s">
        <v>84</v>
      </c>
      <c r="H47" s="653" t="s">
        <v>99</v>
      </c>
      <c r="I47" s="654">
        <v>40817</v>
      </c>
      <c r="J47" s="654">
        <v>40740</v>
      </c>
      <c r="K47" s="654">
        <v>40754</v>
      </c>
      <c r="L47" s="654">
        <v>40838</v>
      </c>
      <c r="M47" s="654">
        <v>40869</v>
      </c>
      <c r="N47" s="654">
        <v>40877</v>
      </c>
      <c r="O47" s="655">
        <v>40892</v>
      </c>
      <c r="P47" s="1050"/>
      <c r="Q47" s="1035"/>
      <c r="R47" s="965"/>
      <c r="S47" s="965"/>
      <c r="T47" s="665"/>
      <c r="U47" s="985"/>
      <c r="V47" s="544"/>
      <c r="W47" s="544"/>
    </row>
    <row r="48" spans="1:23" s="650" customFormat="1" ht="15" thickBot="1" x14ac:dyDescent="0.25">
      <c r="A48" s="1048"/>
      <c r="B48" s="651" t="s">
        <v>116</v>
      </c>
      <c r="C48" s="1078"/>
      <c r="D48" s="1070"/>
      <c r="E48" s="1066"/>
      <c r="F48" s="652" t="s">
        <v>141</v>
      </c>
      <c r="G48" s="652" t="s">
        <v>84</v>
      </c>
      <c r="H48" s="653" t="s">
        <v>99</v>
      </c>
      <c r="I48" s="654">
        <v>40817</v>
      </c>
      <c r="J48" s="654">
        <f>I48+20</f>
        <v>40837</v>
      </c>
      <c r="K48" s="654">
        <f>J48+3</f>
        <v>40840</v>
      </c>
      <c r="L48" s="654">
        <f>K48+45</f>
        <v>40885</v>
      </c>
      <c r="M48" s="654">
        <f>L48+30</f>
        <v>40915</v>
      </c>
      <c r="N48" s="654">
        <f>M48+10</f>
        <v>40925</v>
      </c>
      <c r="O48" s="655">
        <f>N48+3</f>
        <v>40928</v>
      </c>
      <c r="P48" s="1051"/>
      <c r="Q48" s="1036"/>
      <c r="R48" s="966"/>
      <c r="S48" s="966"/>
      <c r="T48" s="656"/>
      <c r="U48" s="986"/>
      <c r="V48" s="544"/>
      <c r="W48" s="544"/>
    </row>
    <row r="49" spans="1:23" s="650" customFormat="1" ht="15" thickBot="1" x14ac:dyDescent="0.25">
      <c r="A49" s="1048"/>
      <c r="B49" s="657" t="s">
        <v>196</v>
      </c>
      <c r="C49" s="1079"/>
      <c r="D49" s="1071"/>
      <c r="E49" s="1067"/>
      <c r="F49" s="658" t="s">
        <v>141</v>
      </c>
      <c r="G49" s="652" t="s">
        <v>84</v>
      </c>
      <c r="H49" s="653" t="s">
        <v>99</v>
      </c>
      <c r="I49" s="654">
        <v>41091</v>
      </c>
      <c r="J49" s="654">
        <f>I49+20</f>
        <v>41111</v>
      </c>
      <c r="K49" s="654">
        <v>41117</v>
      </c>
      <c r="L49" s="654">
        <f>K49+45</f>
        <v>41162</v>
      </c>
      <c r="M49" s="654">
        <f t="shared" ref="M49:M54" si="12">L49+30</f>
        <v>41192</v>
      </c>
      <c r="N49" s="654">
        <f>M49+10</f>
        <v>41202</v>
      </c>
      <c r="O49" s="655">
        <f>N49+3</f>
        <v>41205</v>
      </c>
      <c r="P49" s="1052"/>
      <c r="Q49" s="1037"/>
      <c r="R49" s="967"/>
      <c r="S49" s="967"/>
      <c r="T49" s="659"/>
      <c r="U49" s="987"/>
      <c r="V49" s="544"/>
      <c r="W49" s="544"/>
    </row>
    <row r="50" spans="1:23" s="650" customFormat="1" ht="15" thickBot="1" x14ac:dyDescent="0.25">
      <c r="A50" s="1048"/>
      <c r="B50" s="651" t="s">
        <v>219</v>
      </c>
      <c r="C50" s="1079"/>
      <c r="D50" s="1071"/>
      <c r="E50" s="1067"/>
      <c r="F50" s="658" t="s">
        <v>141</v>
      </c>
      <c r="G50" s="652" t="s">
        <v>84</v>
      </c>
      <c r="H50" s="653" t="s">
        <v>99</v>
      </c>
      <c r="I50" s="660">
        <f>I40</f>
        <v>41336</v>
      </c>
      <c r="J50" s="660">
        <f t="shared" ref="J50:J55" si="13">I50+15</f>
        <v>41351</v>
      </c>
      <c r="K50" s="660">
        <f t="shared" ref="K50:K55" si="14">J50+14</f>
        <v>41365</v>
      </c>
      <c r="L50" s="660">
        <f t="shared" ref="L50:L55" si="15">K50+42</f>
        <v>41407</v>
      </c>
      <c r="M50" s="654">
        <f t="shared" si="12"/>
        <v>41437</v>
      </c>
      <c r="N50" s="660">
        <f t="shared" ref="N50:N55" si="16">M50+15</f>
        <v>41452</v>
      </c>
      <c r="O50" s="661">
        <f t="shared" ref="O50:O55" si="17">N50+7</f>
        <v>41459</v>
      </c>
      <c r="P50" s="1052"/>
      <c r="Q50" s="1037"/>
      <c r="R50" s="967"/>
      <c r="S50" s="967"/>
      <c r="T50" s="659"/>
      <c r="U50" s="987"/>
      <c r="V50" s="544"/>
      <c r="W50" s="544"/>
    </row>
    <row r="51" spans="1:23" s="650" customFormat="1" ht="15" thickBot="1" x14ac:dyDescent="0.25">
      <c r="A51" s="1048"/>
      <c r="B51" s="651" t="s">
        <v>234</v>
      </c>
      <c r="C51" s="1079"/>
      <c r="D51" s="1071"/>
      <c r="E51" s="1067"/>
      <c r="F51" s="658" t="s">
        <v>141</v>
      </c>
      <c r="G51" s="652" t="s">
        <v>84</v>
      </c>
      <c r="H51" s="653" t="s">
        <v>99</v>
      </c>
      <c r="I51" s="660">
        <f>I41</f>
        <v>41598</v>
      </c>
      <c r="J51" s="660">
        <f t="shared" si="13"/>
        <v>41613</v>
      </c>
      <c r="K51" s="660">
        <f t="shared" si="14"/>
        <v>41627</v>
      </c>
      <c r="L51" s="660">
        <f t="shared" si="15"/>
        <v>41669</v>
      </c>
      <c r="M51" s="654">
        <f t="shared" si="12"/>
        <v>41699</v>
      </c>
      <c r="N51" s="660">
        <f t="shared" si="16"/>
        <v>41714</v>
      </c>
      <c r="O51" s="661">
        <f t="shared" si="17"/>
        <v>41721</v>
      </c>
      <c r="P51" s="1052"/>
      <c r="Q51" s="1037"/>
      <c r="R51" s="967"/>
      <c r="S51" s="967"/>
      <c r="T51" s="659">
        <f>O51+30*4</f>
        <v>41841</v>
      </c>
      <c r="U51" s="987"/>
      <c r="V51" s="544"/>
      <c r="W51" s="544"/>
    </row>
    <row r="52" spans="1:23" s="650" customFormat="1" ht="15" thickBot="1" x14ac:dyDescent="0.25">
      <c r="A52" s="1048"/>
      <c r="B52" s="651" t="s">
        <v>253</v>
      </c>
      <c r="C52" s="1079"/>
      <c r="D52" s="1071"/>
      <c r="E52" s="1067"/>
      <c r="F52" s="658" t="s">
        <v>141</v>
      </c>
      <c r="G52" s="652" t="s">
        <v>84</v>
      </c>
      <c r="H52" s="653" t="s">
        <v>99</v>
      </c>
      <c r="I52" s="660">
        <f>I42</f>
        <v>41649</v>
      </c>
      <c r="J52" s="660">
        <f t="shared" si="13"/>
        <v>41664</v>
      </c>
      <c r="K52" s="660">
        <f t="shared" si="14"/>
        <v>41678</v>
      </c>
      <c r="L52" s="660">
        <f t="shared" si="15"/>
        <v>41720</v>
      </c>
      <c r="M52" s="654">
        <f t="shared" si="12"/>
        <v>41750</v>
      </c>
      <c r="N52" s="660">
        <f t="shared" si="16"/>
        <v>41765</v>
      </c>
      <c r="O52" s="661">
        <f t="shared" si="17"/>
        <v>41772</v>
      </c>
      <c r="P52" s="1052"/>
      <c r="Q52" s="1037"/>
      <c r="R52" s="967"/>
      <c r="S52" s="967"/>
      <c r="T52" s="659">
        <f>O52+30*4</f>
        <v>41892</v>
      </c>
      <c r="U52" s="987"/>
      <c r="V52" s="544"/>
      <c r="W52" s="544"/>
    </row>
    <row r="53" spans="1:23" s="650" customFormat="1" ht="15" thickBot="1" x14ac:dyDescent="0.25">
      <c r="A53" s="1048"/>
      <c r="B53" s="651" t="s">
        <v>288</v>
      </c>
      <c r="C53" s="1079"/>
      <c r="D53" s="1071"/>
      <c r="E53" s="1067"/>
      <c r="F53" s="658" t="s">
        <v>141</v>
      </c>
      <c r="G53" s="652" t="s">
        <v>84</v>
      </c>
      <c r="H53" s="653" t="s">
        <v>99</v>
      </c>
      <c r="I53" s="660">
        <f>I43</f>
        <v>41986</v>
      </c>
      <c r="J53" s="660">
        <f t="shared" si="13"/>
        <v>42001</v>
      </c>
      <c r="K53" s="660">
        <f t="shared" si="14"/>
        <v>42015</v>
      </c>
      <c r="L53" s="660">
        <f t="shared" si="15"/>
        <v>42057</v>
      </c>
      <c r="M53" s="654">
        <f t="shared" si="12"/>
        <v>42087</v>
      </c>
      <c r="N53" s="660">
        <f t="shared" si="16"/>
        <v>42102</v>
      </c>
      <c r="O53" s="661">
        <f t="shared" si="17"/>
        <v>42109</v>
      </c>
      <c r="P53" s="1052"/>
      <c r="Q53" s="1037"/>
      <c r="R53" s="967"/>
      <c r="S53" s="967"/>
      <c r="T53" s="659">
        <f>O53+30*4</f>
        <v>42229</v>
      </c>
      <c r="U53" s="987"/>
      <c r="V53" s="544"/>
      <c r="W53" s="544"/>
    </row>
    <row r="54" spans="1:23" s="650" customFormat="1" ht="15" thickBot="1" x14ac:dyDescent="0.25">
      <c r="A54" s="1048"/>
      <c r="B54" s="651" t="s">
        <v>335</v>
      </c>
      <c r="C54" s="1079"/>
      <c r="D54" s="1071"/>
      <c r="E54" s="1067"/>
      <c r="F54" s="658" t="s">
        <v>141</v>
      </c>
      <c r="G54" s="652" t="s">
        <v>84</v>
      </c>
      <c r="H54" s="653" t="s">
        <v>99</v>
      </c>
      <c r="I54" s="660">
        <f>I44</f>
        <v>41852</v>
      </c>
      <c r="J54" s="660">
        <f t="shared" si="13"/>
        <v>41867</v>
      </c>
      <c r="K54" s="660">
        <f t="shared" si="14"/>
        <v>41881</v>
      </c>
      <c r="L54" s="660">
        <f t="shared" si="15"/>
        <v>41923</v>
      </c>
      <c r="M54" s="654">
        <f t="shared" si="12"/>
        <v>41953</v>
      </c>
      <c r="N54" s="660">
        <f t="shared" si="16"/>
        <v>41968</v>
      </c>
      <c r="O54" s="661">
        <f t="shared" si="17"/>
        <v>41975</v>
      </c>
      <c r="P54" s="1052"/>
      <c r="Q54" s="1037"/>
      <c r="R54" s="967"/>
      <c r="S54" s="967"/>
      <c r="T54" s="659">
        <f>O54+30*4</f>
        <v>42095</v>
      </c>
      <c r="U54" s="987"/>
      <c r="V54" s="544"/>
      <c r="W54" s="544"/>
    </row>
    <row r="55" spans="1:23" s="650" customFormat="1" x14ac:dyDescent="0.2">
      <c r="A55" s="1048"/>
      <c r="B55" s="651" t="s">
        <v>450</v>
      </c>
      <c r="C55" s="1079"/>
      <c r="D55" s="1071"/>
      <c r="E55" s="1067"/>
      <c r="F55" s="658" t="s">
        <v>141</v>
      </c>
      <c r="G55" s="652" t="s">
        <v>84</v>
      </c>
      <c r="H55" s="653" t="s">
        <v>99</v>
      </c>
      <c r="I55" s="660">
        <v>42005</v>
      </c>
      <c r="J55" s="660">
        <f t="shared" si="13"/>
        <v>42020</v>
      </c>
      <c r="K55" s="660">
        <f t="shared" si="14"/>
        <v>42034</v>
      </c>
      <c r="L55" s="660">
        <f t="shared" si="15"/>
        <v>42076</v>
      </c>
      <c r="M55" s="654">
        <f>L55+30</f>
        <v>42106</v>
      </c>
      <c r="N55" s="660">
        <f t="shared" si="16"/>
        <v>42121</v>
      </c>
      <c r="O55" s="661">
        <f t="shared" si="17"/>
        <v>42128</v>
      </c>
      <c r="P55" s="1052"/>
      <c r="Q55" s="1037"/>
      <c r="R55" s="967"/>
      <c r="S55" s="967"/>
      <c r="T55" s="659"/>
      <c r="U55" s="987"/>
      <c r="V55" s="544"/>
      <c r="W55" s="544"/>
    </row>
    <row r="56" spans="1:23" s="650" customFormat="1" ht="23.25" customHeight="1" thickBot="1" x14ac:dyDescent="0.25">
      <c r="A56" s="1049"/>
      <c r="B56" s="651" t="s">
        <v>62</v>
      </c>
      <c r="C56" s="1080"/>
      <c r="D56" s="1072"/>
      <c r="E56" s="1068"/>
      <c r="F56" s="854"/>
      <c r="G56" s="855"/>
      <c r="H56" s="666"/>
      <c r="I56" s="667"/>
      <c r="J56" s="662"/>
      <c r="K56" s="662"/>
      <c r="L56" s="662"/>
      <c r="M56" s="662"/>
      <c r="N56" s="667"/>
      <c r="O56" s="668"/>
      <c r="P56" s="1053"/>
      <c r="Q56" s="1038"/>
      <c r="R56" s="968"/>
      <c r="S56" s="968"/>
      <c r="T56" s="663"/>
      <c r="U56" s="988"/>
      <c r="V56" s="544"/>
      <c r="W56" s="544"/>
    </row>
    <row r="57" spans="1:23" s="381" customFormat="1" ht="15" thickBot="1" x14ac:dyDescent="0.25">
      <c r="A57" s="1044">
        <v>6</v>
      </c>
      <c r="B57" s="376" t="s">
        <v>60</v>
      </c>
      <c r="C57" s="1061" t="s">
        <v>275</v>
      </c>
      <c r="D57" s="1073" t="s">
        <v>458</v>
      </c>
      <c r="E57" s="1028" t="s">
        <v>95</v>
      </c>
      <c r="F57" s="377" t="s">
        <v>141</v>
      </c>
      <c r="G57" s="377" t="s">
        <v>84</v>
      </c>
      <c r="H57" s="401" t="s">
        <v>99</v>
      </c>
      <c r="I57" s="141">
        <v>40797</v>
      </c>
      <c r="J57" s="402" t="s">
        <v>97</v>
      </c>
      <c r="K57" s="378">
        <v>40816</v>
      </c>
      <c r="L57" s="378">
        <v>40895</v>
      </c>
      <c r="M57" s="403">
        <v>40919</v>
      </c>
      <c r="N57" s="141" t="s">
        <v>97</v>
      </c>
      <c r="O57" s="141">
        <v>40934</v>
      </c>
      <c r="P57" s="1031"/>
      <c r="Q57" s="1001"/>
      <c r="R57" s="961"/>
      <c r="S57" s="961"/>
      <c r="T57" s="380"/>
      <c r="U57" s="981"/>
      <c r="V57" s="142"/>
      <c r="W57" s="142"/>
    </row>
    <row r="58" spans="1:23" s="381" customFormat="1" ht="15" thickBot="1" x14ac:dyDescent="0.25">
      <c r="A58" s="1045"/>
      <c r="B58" s="382" t="s">
        <v>116</v>
      </c>
      <c r="C58" s="1062"/>
      <c r="D58" s="1074"/>
      <c r="E58" s="1029"/>
      <c r="F58" s="377" t="s">
        <v>141</v>
      </c>
      <c r="G58" s="377" t="s">
        <v>84</v>
      </c>
      <c r="H58" s="401" t="s">
        <v>99</v>
      </c>
      <c r="I58" s="141">
        <f>I57</f>
        <v>40797</v>
      </c>
      <c r="J58" s="402">
        <f>I58+20</f>
        <v>40817</v>
      </c>
      <c r="K58" s="378">
        <f>J58+3</f>
        <v>40820</v>
      </c>
      <c r="L58" s="378">
        <f>K58+45</f>
        <v>40865</v>
      </c>
      <c r="M58" s="403">
        <f>L58+30</f>
        <v>40895</v>
      </c>
      <c r="N58" s="141">
        <f t="shared" ref="N58:N64" si="18">M58+15</f>
        <v>40910</v>
      </c>
      <c r="O58" s="141">
        <f t="shared" ref="O58:O64" si="19">N58+7</f>
        <v>40917</v>
      </c>
      <c r="P58" s="1032"/>
      <c r="Q58" s="1002"/>
      <c r="R58" s="962"/>
      <c r="S58" s="962"/>
      <c r="T58" s="383"/>
      <c r="U58" s="982"/>
      <c r="V58" s="142"/>
      <c r="W58" s="142"/>
    </row>
    <row r="59" spans="1:23" s="381" customFormat="1" ht="15" thickBot="1" x14ac:dyDescent="0.25">
      <c r="A59" s="1045"/>
      <c r="B59" s="143" t="s">
        <v>196</v>
      </c>
      <c r="C59" s="1063"/>
      <c r="D59" s="1075"/>
      <c r="E59" s="1030"/>
      <c r="F59" s="377" t="s">
        <v>141</v>
      </c>
      <c r="G59" s="377" t="s">
        <v>84</v>
      </c>
      <c r="H59" s="401" t="s">
        <v>99</v>
      </c>
      <c r="I59" s="141">
        <v>41153</v>
      </c>
      <c r="J59" s="402">
        <f>I59+20</f>
        <v>41173</v>
      </c>
      <c r="K59" s="378">
        <f>J59+3</f>
        <v>41176</v>
      </c>
      <c r="L59" s="378">
        <f>K59+45</f>
        <v>41221</v>
      </c>
      <c r="M59" s="403">
        <f t="shared" ref="M59:M64" si="20">L59+30</f>
        <v>41251</v>
      </c>
      <c r="N59" s="141">
        <f t="shared" si="18"/>
        <v>41266</v>
      </c>
      <c r="O59" s="141">
        <f t="shared" si="19"/>
        <v>41273</v>
      </c>
      <c r="P59" s="1033"/>
      <c r="Q59" s="1003"/>
      <c r="R59" s="963"/>
      <c r="S59" s="963"/>
      <c r="T59" s="384"/>
      <c r="U59" s="983"/>
      <c r="V59" s="142"/>
      <c r="W59" s="142"/>
    </row>
    <row r="60" spans="1:23" s="381" customFormat="1" ht="15" thickBot="1" x14ac:dyDescent="0.25">
      <c r="A60" s="1045"/>
      <c r="B60" s="382" t="s">
        <v>219</v>
      </c>
      <c r="C60" s="1063"/>
      <c r="D60" s="1075"/>
      <c r="E60" s="1030"/>
      <c r="F60" s="377" t="s">
        <v>140</v>
      </c>
      <c r="G60" s="377" t="s">
        <v>84</v>
      </c>
      <c r="H60" s="401" t="s">
        <v>99</v>
      </c>
      <c r="I60" s="141">
        <f>I40+30</f>
        <v>41366</v>
      </c>
      <c r="J60" s="404">
        <f>I60+15</f>
        <v>41381</v>
      </c>
      <c r="K60" s="385">
        <f>J60+14</f>
        <v>41395</v>
      </c>
      <c r="L60" s="385">
        <f>K60+42</f>
        <v>41437</v>
      </c>
      <c r="M60" s="403">
        <f t="shared" si="20"/>
        <v>41467</v>
      </c>
      <c r="N60" s="385">
        <f t="shared" si="18"/>
        <v>41482</v>
      </c>
      <c r="O60" s="386">
        <f t="shared" si="19"/>
        <v>41489</v>
      </c>
      <c r="P60" s="1033"/>
      <c r="Q60" s="1003"/>
      <c r="R60" s="963"/>
      <c r="S60" s="963"/>
      <c r="T60" s="384"/>
      <c r="U60" s="983"/>
      <c r="V60" s="142"/>
      <c r="W60" s="142"/>
    </row>
    <row r="61" spans="1:23" s="381" customFormat="1" ht="15" thickBot="1" x14ac:dyDescent="0.25">
      <c r="A61" s="1045"/>
      <c r="B61" s="382" t="s">
        <v>234</v>
      </c>
      <c r="C61" s="1063"/>
      <c r="D61" s="1075"/>
      <c r="E61" s="1030"/>
      <c r="F61" s="377" t="s">
        <v>140</v>
      </c>
      <c r="G61" s="377" t="s">
        <v>84</v>
      </c>
      <c r="H61" s="401" t="s">
        <v>99</v>
      </c>
      <c r="I61" s="141">
        <f>I41+30</f>
        <v>41628</v>
      </c>
      <c r="J61" s="404">
        <f>I61+15</f>
        <v>41643</v>
      </c>
      <c r="K61" s="385">
        <f>J61+14</f>
        <v>41657</v>
      </c>
      <c r="L61" s="385">
        <f>K61+42</f>
        <v>41699</v>
      </c>
      <c r="M61" s="403">
        <f t="shared" si="20"/>
        <v>41729</v>
      </c>
      <c r="N61" s="385">
        <f t="shared" si="18"/>
        <v>41744</v>
      </c>
      <c r="O61" s="386">
        <f t="shared" si="19"/>
        <v>41751</v>
      </c>
      <c r="P61" s="1033"/>
      <c r="Q61" s="1003"/>
      <c r="R61" s="963"/>
      <c r="S61" s="963"/>
      <c r="T61" s="384">
        <f>O61+30*4</f>
        <v>41871</v>
      </c>
      <c r="U61" s="983"/>
      <c r="V61" s="142"/>
      <c r="W61" s="142"/>
    </row>
    <row r="62" spans="1:23" s="381" customFormat="1" ht="15" thickBot="1" x14ac:dyDescent="0.25">
      <c r="A62" s="1045"/>
      <c r="B62" s="382" t="s">
        <v>253</v>
      </c>
      <c r="C62" s="1063"/>
      <c r="D62" s="1075"/>
      <c r="E62" s="1030"/>
      <c r="F62" s="377" t="s">
        <v>140</v>
      </c>
      <c r="G62" s="377" t="s">
        <v>84</v>
      </c>
      <c r="H62" s="401" t="s">
        <v>99</v>
      </c>
      <c r="I62" s="141">
        <f>I42+30</f>
        <v>41679</v>
      </c>
      <c r="J62" s="404">
        <f>I62+15</f>
        <v>41694</v>
      </c>
      <c r="K62" s="385">
        <f>J62+14</f>
        <v>41708</v>
      </c>
      <c r="L62" s="385">
        <f>K62+42</f>
        <v>41750</v>
      </c>
      <c r="M62" s="403">
        <f t="shared" si="20"/>
        <v>41780</v>
      </c>
      <c r="N62" s="385">
        <f t="shared" si="18"/>
        <v>41795</v>
      </c>
      <c r="O62" s="386">
        <f t="shared" si="19"/>
        <v>41802</v>
      </c>
      <c r="P62" s="1033"/>
      <c r="Q62" s="1003"/>
      <c r="R62" s="963"/>
      <c r="S62" s="963"/>
      <c r="T62" s="384">
        <f>O62+30*4</f>
        <v>41922</v>
      </c>
      <c r="U62" s="983"/>
      <c r="V62" s="142"/>
      <c r="W62" s="142"/>
    </row>
    <row r="63" spans="1:23" s="381" customFormat="1" ht="15" thickBot="1" x14ac:dyDescent="0.25">
      <c r="A63" s="1045"/>
      <c r="B63" s="382" t="s">
        <v>288</v>
      </c>
      <c r="C63" s="1063"/>
      <c r="D63" s="1075"/>
      <c r="E63" s="1030"/>
      <c r="F63" s="377" t="s">
        <v>140</v>
      </c>
      <c r="G63" s="377" t="s">
        <v>84</v>
      </c>
      <c r="H63" s="401" t="s">
        <v>99</v>
      </c>
      <c r="I63" s="141">
        <f>I43+30</f>
        <v>42016</v>
      </c>
      <c r="J63" s="404">
        <f>I63+15</f>
        <v>42031</v>
      </c>
      <c r="K63" s="385">
        <f>J63+14</f>
        <v>42045</v>
      </c>
      <c r="L63" s="385">
        <f>K63+42</f>
        <v>42087</v>
      </c>
      <c r="M63" s="403">
        <f t="shared" si="20"/>
        <v>42117</v>
      </c>
      <c r="N63" s="385">
        <f t="shared" si="18"/>
        <v>42132</v>
      </c>
      <c r="O63" s="386">
        <f t="shared" si="19"/>
        <v>42139</v>
      </c>
      <c r="P63" s="1033"/>
      <c r="Q63" s="1003"/>
      <c r="R63" s="963"/>
      <c r="S63" s="963"/>
      <c r="T63" s="384">
        <f>O63+30*4</f>
        <v>42259</v>
      </c>
      <c r="U63" s="983"/>
      <c r="V63" s="142"/>
      <c r="W63" s="142"/>
    </row>
    <row r="64" spans="1:23" s="381" customFormat="1" x14ac:dyDescent="0.2">
      <c r="A64" s="1045"/>
      <c r="B64" s="382" t="s">
        <v>335</v>
      </c>
      <c r="C64" s="1063"/>
      <c r="D64" s="1075"/>
      <c r="E64" s="1030"/>
      <c r="F64" s="377" t="s">
        <v>140</v>
      </c>
      <c r="G64" s="377" t="s">
        <v>84</v>
      </c>
      <c r="H64" s="401" t="s">
        <v>99</v>
      </c>
      <c r="I64" s="141">
        <f>I44+30</f>
        <v>41882</v>
      </c>
      <c r="J64" s="404">
        <f>I64+15</f>
        <v>41897</v>
      </c>
      <c r="K64" s="385">
        <f>J64+14</f>
        <v>41911</v>
      </c>
      <c r="L64" s="385">
        <f>K64+42</f>
        <v>41953</v>
      </c>
      <c r="M64" s="403">
        <f t="shared" si="20"/>
        <v>41983</v>
      </c>
      <c r="N64" s="385">
        <f t="shared" si="18"/>
        <v>41998</v>
      </c>
      <c r="O64" s="386">
        <f t="shared" si="19"/>
        <v>42005</v>
      </c>
      <c r="P64" s="1033"/>
      <c r="Q64" s="1003"/>
      <c r="R64" s="963"/>
      <c r="S64" s="963"/>
      <c r="T64" s="384">
        <f>O64+30*4</f>
        <v>42125</v>
      </c>
      <c r="U64" s="983"/>
      <c r="V64" s="142"/>
      <c r="W64" s="142"/>
    </row>
    <row r="65" spans="1:23" s="381" customFormat="1" ht="16.5" thickBot="1" x14ac:dyDescent="0.3">
      <c r="A65" s="1045"/>
      <c r="B65" s="405" t="s">
        <v>62</v>
      </c>
      <c r="C65" s="1063"/>
      <c r="D65" s="1075"/>
      <c r="E65" s="1030"/>
      <c r="F65" s="1039"/>
      <c r="G65" s="1039"/>
      <c r="H65" s="1039"/>
      <c r="I65" s="1040"/>
      <c r="J65" s="387"/>
      <c r="K65" s="387"/>
      <c r="L65" s="387"/>
      <c r="M65" s="387"/>
      <c r="N65" s="387"/>
      <c r="O65" s="388"/>
      <c r="P65" s="1034"/>
      <c r="Q65" s="1004"/>
      <c r="R65" s="964"/>
      <c r="S65" s="964"/>
      <c r="T65" s="389"/>
      <c r="U65" s="984"/>
      <c r="V65" s="142"/>
      <c r="W65" s="142"/>
    </row>
    <row r="66" spans="1:23" s="674" customFormat="1" ht="29.25" customHeight="1" thickBot="1" x14ac:dyDescent="0.25">
      <c r="A66" s="1084">
        <v>7</v>
      </c>
      <c r="B66" s="312" t="s">
        <v>60</v>
      </c>
      <c r="C66" s="1087" t="s">
        <v>281</v>
      </c>
      <c r="D66" s="1089" t="s">
        <v>426</v>
      </c>
      <c r="E66" s="1091" t="s">
        <v>16</v>
      </c>
      <c r="F66" s="102" t="s">
        <v>141</v>
      </c>
      <c r="G66" s="102" t="s">
        <v>84</v>
      </c>
      <c r="H66" s="669" t="s">
        <v>99</v>
      </c>
      <c r="I66" s="670">
        <v>42109</v>
      </c>
      <c r="J66" s="671" t="s">
        <v>113</v>
      </c>
      <c r="K66" s="581">
        <f>I66</f>
        <v>42109</v>
      </c>
      <c r="L66" s="581">
        <f>K66+30</f>
        <v>42139</v>
      </c>
      <c r="M66" s="133">
        <f>L66+30</f>
        <v>42169</v>
      </c>
      <c r="N66" s="133" t="s">
        <v>97</v>
      </c>
      <c r="O66" s="134">
        <f>M66+7</f>
        <v>42176</v>
      </c>
      <c r="P66" s="672"/>
      <c r="Q66" s="672"/>
      <c r="R66" s="673"/>
      <c r="S66" s="673"/>
      <c r="T66" s="316">
        <f>O66+30*4</f>
        <v>42296</v>
      </c>
      <c r="U66" s="673"/>
      <c r="V66" s="673"/>
      <c r="W66" s="673"/>
    </row>
    <row r="67" spans="1:23" s="674" customFormat="1" ht="15" thickBot="1" x14ac:dyDescent="0.25">
      <c r="A67" s="1085"/>
      <c r="B67" s="675" t="s">
        <v>335</v>
      </c>
      <c r="C67" s="1088"/>
      <c r="D67" s="1090"/>
      <c r="E67" s="1092"/>
      <c r="F67" s="580" t="s">
        <v>141</v>
      </c>
      <c r="G67" s="580" t="s">
        <v>84</v>
      </c>
      <c r="H67" s="676" t="s">
        <v>99</v>
      </c>
      <c r="I67" s="670">
        <v>42109</v>
      </c>
      <c r="J67" s="671" t="s">
        <v>113</v>
      </c>
      <c r="K67" s="581">
        <f>I67</f>
        <v>42109</v>
      </c>
      <c r="L67" s="581">
        <f>K67+42</f>
        <v>42151</v>
      </c>
      <c r="M67" s="133">
        <f>L67+30</f>
        <v>42181</v>
      </c>
      <c r="N67" s="133" t="s">
        <v>97</v>
      </c>
      <c r="O67" s="134">
        <f>M67+7</f>
        <v>42188</v>
      </c>
      <c r="P67" s="672"/>
      <c r="Q67" s="672"/>
      <c r="R67" s="673"/>
      <c r="S67" s="673"/>
      <c r="T67" s="677">
        <f>O67+30*4</f>
        <v>42308</v>
      </c>
      <c r="U67" s="673"/>
      <c r="V67" s="673"/>
      <c r="W67" s="673"/>
    </row>
    <row r="68" spans="1:23" s="680" customFormat="1" x14ac:dyDescent="0.2">
      <c r="A68" s="1085"/>
      <c r="B68" s="312" t="s">
        <v>451</v>
      </c>
      <c r="C68" s="1088"/>
      <c r="D68" s="1090"/>
      <c r="E68" s="1092"/>
      <c r="F68" s="580" t="s">
        <v>141</v>
      </c>
      <c r="G68" s="580" t="s">
        <v>84</v>
      </c>
      <c r="H68" s="676" t="s">
        <v>99</v>
      </c>
      <c r="I68" s="670">
        <v>41973</v>
      </c>
      <c r="J68" s="671" t="s">
        <v>113</v>
      </c>
      <c r="K68" s="581">
        <f>I68</f>
        <v>41973</v>
      </c>
      <c r="L68" s="581">
        <f>K68+42</f>
        <v>42015</v>
      </c>
      <c r="M68" s="133">
        <f>L68+30</f>
        <v>42045</v>
      </c>
      <c r="N68" s="133" t="s">
        <v>97</v>
      </c>
      <c r="O68" s="134">
        <f>M68+7</f>
        <v>42052</v>
      </c>
      <c r="P68" s="678"/>
      <c r="Q68" s="678"/>
      <c r="R68" s="679"/>
      <c r="S68" s="679"/>
      <c r="T68" s="677"/>
      <c r="U68" s="679"/>
      <c r="V68" s="679"/>
      <c r="W68" s="679"/>
    </row>
    <row r="69" spans="1:23" s="135" customFormat="1" x14ac:dyDescent="0.2">
      <c r="A69" s="1086"/>
      <c r="B69" s="830" t="s">
        <v>62</v>
      </c>
      <c r="C69" s="1088"/>
      <c r="D69" s="1090"/>
      <c r="E69" s="1092"/>
      <c r="F69" s="831"/>
      <c r="G69" s="831"/>
      <c r="H69" s="831"/>
      <c r="I69" s="832"/>
      <c r="J69" s="832"/>
      <c r="K69" s="832"/>
      <c r="L69" s="832"/>
      <c r="M69" s="832"/>
      <c r="N69" s="832"/>
      <c r="O69" s="833"/>
      <c r="P69" s="509"/>
      <c r="Q69" s="509"/>
      <c r="R69" s="100"/>
      <c r="S69" s="100"/>
      <c r="T69" s="677"/>
      <c r="U69" s="100"/>
      <c r="V69" s="100"/>
      <c r="W69" s="100"/>
    </row>
  </sheetData>
  <mergeCells count="63">
    <mergeCell ref="A66:A69"/>
    <mergeCell ref="C66:C69"/>
    <mergeCell ref="D66:D69"/>
    <mergeCell ref="E66:E69"/>
    <mergeCell ref="C57:C65"/>
    <mergeCell ref="D57:D65"/>
    <mergeCell ref="A27:A36"/>
    <mergeCell ref="A37:A46"/>
    <mergeCell ref="A47:A56"/>
    <mergeCell ref="A57:A65"/>
    <mergeCell ref="P37:P46"/>
    <mergeCell ref="P47:P56"/>
    <mergeCell ref="F46:I46"/>
    <mergeCell ref="D27:D36"/>
    <mergeCell ref="P27:P36"/>
    <mergeCell ref="C37:C46"/>
    <mergeCell ref="E47:E56"/>
    <mergeCell ref="D47:D56"/>
    <mergeCell ref="D37:D46"/>
    <mergeCell ref="C47:C56"/>
    <mergeCell ref="E37:E46"/>
    <mergeCell ref="F36:O36"/>
    <mergeCell ref="Q57:Q65"/>
    <mergeCell ref="E57:E65"/>
    <mergeCell ref="P57:P65"/>
    <mergeCell ref="Q47:Q56"/>
    <mergeCell ref="F65:I65"/>
    <mergeCell ref="Q37:Q46"/>
    <mergeCell ref="C27:C36"/>
    <mergeCell ref="S27:S36"/>
    <mergeCell ref="A1:O1"/>
    <mergeCell ref="A2:O2"/>
    <mergeCell ref="C6:C16"/>
    <mergeCell ref="D6:D16"/>
    <mergeCell ref="E6:E16"/>
    <mergeCell ref="A6:A16"/>
    <mergeCell ref="A17:A26"/>
    <mergeCell ref="D17:D26"/>
    <mergeCell ref="E17:E26"/>
    <mergeCell ref="E27:E36"/>
    <mergeCell ref="R17:R26"/>
    <mergeCell ref="Q17:Q26"/>
    <mergeCell ref="C17:C26"/>
    <mergeCell ref="P17:P26"/>
    <mergeCell ref="P6:P16"/>
    <mergeCell ref="Q6:Q16"/>
    <mergeCell ref="Q27:Q36"/>
    <mergeCell ref="R6:R16"/>
    <mergeCell ref="U17:U26"/>
    <mergeCell ref="S17:S26"/>
    <mergeCell ref="U27:U36"/>
    <mergeCell ref="U6:U16"/>
    <mergeCell ref="U57:U65"/>
    <mergeCell ref="U37:U46"/>
    <mergeCell ref="S57:S65"/>
    <mergeCell ref="U47:U56"/>
    <mergeCell ref="S47:S56"/>
    <mergeCell ref="S37:S46"/>
    <mergeCell ref="R57:R65"/>
    <mergeCell ref="R47:R56"/>
    <mergeCell ref="R37:R46"/>
    <mergeCell ref="R27:R36"/>
    <mergeCell ref="S6:S16"/>
  </mergeCells>
  <phoneticPr fontId="8" type="noConversion"/>
  <conditionalFormatting sqref="I47:K47 I57 K57 I47:I55 J48:K55 I17:K25 I58:K64 I27:I35 I66:K68 I6:K15 I37:K45 I51:K55">
    <cfRule type="expression" dxfId="3" priority="21" stopIfTrue="1">
      <formula>#REF!="No"</formula>
    </cfRule>
  </conditionalFormatting>
  <pageMargins left="0.31" right="0.34" top="0.75" bottom="0.75" header="0.3" footer="0.3"/>
  <pageSetup paperSize="8" scale="70" orientation="landscape" r:id="rId1"/>
  <rowBreaks count="1" manualBreakCount="1">
    <brk id="4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BreakPreview" topLeftCell="F1" zoomScale="75" zoomScaleNormal="75" zoomScaleSheetLayoutView="75" workbookViewId="0">
      <pane xSplit="6870" topLeftCell="B1" activePane="topRight"/>
      <selection activeCell="D81" sqref="D81"/>
      <selection pane="topRight" activeCell="H11" sqref="H11"/>
    </sheetView>
  </sheetViews>
  <sheetFormatPr defaultRowHeight="14.25" x14ac:dyDescent="0.2"/>
  <cols>
    <col min="1" max="1" width="5.375" customWidth="1"/>
    <col min="2" max="2" width="23.5" customWidth="1"/>
    <col min="3" max="3" width="10.875" customWidth="1"/>
    <col min="4" max="4" width="29" customWidth="1"/>
    <col min="5" max="5" width="19.625" style="146" customWidth="1"/>
    <col min="6" max="6" width="6.75" style="29" customWidth="1"/>
    <col min="7" max="7" width="6.125" style="29" customWidth="1"/>
    <col min="8" max="8" width="5.875" style="29" customWidth="1"/>
    <col min="9" max="9" width="14.625" style="30" bestFit="1" customWidth="1"/>
    <col min="10" max="10" width="11.5" style="30" bestFit="1" customWidth="1"/>
    <col min="11" max="11" width="11.5" style="509" bestFit="1" customWidth="1"/>
    <col min="12" max="13" width="11.5" style="30" bestFit="1" customWidth="1"/>
    <col min="14" max="14" width="11.125" style="30" bestFit="1" customWidth="1"/>
    <col min="15" max="15" width="4.125" style="30" customWidth="1"/>
    <col min="16" max="16" width="6.625" style="29" bestFit="1" customWidth="1"/>
    <col min="17" max="17" width="9.375" style="29" customWidth="1"/>
    <col min="18" max="18" width="9.625" style="30" bestFit="1" customWidth="1"/>
    <col min="19" max="19" width="8.625" style="29" customWidth="1"/>
    <col min="20" max="20" width="9" style="29" customWidth="1"/>
  </cols>
  <sheetData>
    <row r="1" spans="1:20" ht="18" x14ac:dyDescent="0.25">
      <c r="A1" s="1008"/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28"/>
      <c r="O1" s="28"/>
      <c r="P1" s="28"/>
      <c r="Q1" s="28"/>
      <c r="R1" s="24"/>
      <c r="S1" s="28"/>
    </row>
    <row r="2" spans="1:20" ht="20.25" customHeight="1" x14ac:dyDescent="0.25">
      <c r="A2" s="1009" t="s">
        <v>411</v>
      </c>
      <c r="B2" s="1009"/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21"/>
      <c r="O2" s="21"/>
      <c r="P2" s="20"/>
      <c r="Q2" s="20"/>
      <c r="R2" s="21"/>
      <c r="S2" s="20"/>
    </row>
    <row r="4" spans="1:20" ht="15" thickBot="1" x14ac:dyDescent="0.25">
      <c r="A4" s="110"/>
      <c r="B4" s="110"/>
    </row>
    <row r="5" spans="1:20" s="34" customFormat="1" ht="129" customHeight="1" thickBot="1" x14ac:dyDescent="0.25">
      <c r="A5" s="295" t="s">
        <v>183</v>
      </c>
      <c r="B5" s="295"/>
      <c r="C5" s="296" t="s">
        <v>43</v>
      </c>
      <c r="D5" s="58" t="s">
        <v>239</v>
      </c>
      <c r="E5" s="297" t="s">
        <v>238</v>
      </c>
      <c r="F5" s="58" t="s">
        <v>44</v>
      </c>
      <c r="G5" s="58" t="s">
        <v>45</v>
      </c>
      <c r="H5" s="58" t="s">
        <v>46</v>
      </c>
      <c r="I5" s="298" t="s">
        <v>47</v>
      </c>
      <c r="J5" s="299" t="s">
        <v>49</v>
      </c>
      <c r="K5" s="510" t="s">
        <v>50</v>
      </c>
      <c r="L5" s="58" t="s">
        <v>51</v>
      </c>
      <c r="M5" s="300" t="s">
        <v>53</v>
      </c>
      <c r="N5" s="301" t="s">
        <v>54</v>
      </c>
      <c r="O5" s="302" t="s">
        <v>55</v>
      </c>
      <c r="P5" s="302" t="s">
        <v>56</v>
      </c>
      <c r="Q5" s="302" t="s">
        <v>240</v>
      </c>
      <c r="R5" s="303" t="s">
        <v>58</v>
      </c>
      <c r="S5" s="302" t="s">
        <v>59</v>
      </c>
      <c r="T5" s="33"/>
    </row>
    <row r="6" spans="1:20" s="381" customFormat="1" ht="15" thickBot="1" x14ac:dyDescent="0.25">
      <c r="A6" s="1044">
        <v>3</v>
      </c>
      <c r="B6" s="376" t="s">
        <v>60</v>
      </c>
      <c r="C6" s="1244" t="s">
        <v>150</v>
      </c>
      <c r="D6" s="1222" t="s">
        <v>121</v>
      </c>
      <c r="E6" s="1225" t="s">
        <v>95</v>
      </c>
      <c r="F6" s="377" t="s">
        <v>83</v>
      </c>
      <c r="G6" s="377" t="s">
        <v>370</v>
      </c>
      <c r="H6" s="406" t="s">
        <v>96</v>
      </c>
      <c r="I6" s="407" t="s">
        <v>85</v>
      </c>
      <c r="J6" s="378">
        <v>40862</v>
      </c>
      <c r="K6" s="378">
        <v>40895</v>
      </c>
      <c r="L6" s="378">
        <v>40919</v>
      </c>
      <c r="M6" s="379">
        <v>40934</v>
      </c>
      <c r="N6" s="1203"/>
      <c r="O6" s="1207"/>
      <c r="P6" s="1184"/>
      <c r="Q6" s="1184"/>
      <c r="R6" s="408"/>
      <c r="S6" s="1199"/>
      <c r="T6" s="142"/>
    </row>
    <row r="7" spans="1:20" s="381" customFormat="1" ht="15.75" customHeight="1" thickBot="1" x14ac:dyDescent="0.25">
      <c r="A7" s="1045"/>
      <c r="B7" s="382" t="s">
        <v>116</v>
      </c>
      <c r="C7" s="1245"/>
      <c r="D7" s="1175"/>
      <c r="E7" s="1174"/>
      <c r="F7" s="377" t="s">
        <v>83</v>
      </c>
      <c r="G7" s="377" t="s">
        <v>370</v>
      </c>
      <c r="H7" s="406" t="s">
        <v>96</v>
      </c>
      <c r="I7" s="378">
        <v>40857</v>
      </c>
      <c r="J7" s="378">
        <v>40862</v>
      </c>
      <c r="K7" s="378">
        <f t="shared" ref="K7:K12" si="0">J7+30</f>
        <v>40892</v>
      </c>
      <c r="L7" s="378">
        <f>K7+15</f>
        <v>40907</v>
      </c>
      <c r="M7" s="379">
        <f>L7+5</f>
        <v>40912</v>
      </c>
      <c r="N7" s="1204"/>
      <c r="O7" s="1208"/>
      <c r="P7" s="1185"/>
      <c r="Q7" s="1185"/>
      <c r="R7" s="409"/>
      <c r="S7" s="1200"/>
      <c r="T7" s="142"/>
    </row>
    <row r="8" spans="1:20" s="381" customFormat="1" ht="15" customHeight="1" thickBot="1" x14ac:dyDescent="0.25">
      <c r="A8" s="1045"/>
      <c r="B8" s="143" t="s">
        <v>196</v>
      </c>
      <c r="C8" s="1246"/>
      <c r="D8" s="1223"/>
      <c r="E8" s="1171"/>
      <c r="F8" s="377" t="s">
        <v>83</v>
      </c>
      <c r="G8" s="377" t="s">
        <v>370</v>
      </c>
      <c r="H8" s="406" t="s">
        <v>96</v>
      </c>
      <c r="I8" s="378">
        <v>40978</v>
      </c>
      <c r="J8" s="378">
        <f>I8+3</f>
        <v>40981</v>
      </c>
      <c r="K8" s="378">
        <f t="shared" si="0"/>
        <v>41011</v>
      </c>
      <c r="L8" s="378">
        <f>K8+15</f>
        <v>41026</v>
      </c>
      <c r="M8" s="379">
        <f>L8+5</f>
        <v>41031</v>
      </c>
      <c r="N8" s="1205"/>
      <c r="O8" s="1209"/>
      <c r="P8" s="1186"/>
      <c r="Q8" s="1186"/>
      <c r="R8" s="410"/>
      <c r="S8" s="1201"/>
      <c r="T8" s="142"/>
    </row>
    <row r="9" spans="1:20" s="381" customFormat="1" ht="15" customHeight="1" thickBot="1" x14ac:dyDescent="0.25">
      <c r="A9" s="1045"/>
      <c r="B9" s="382" t="s">
        <v>219</v>
      </c>
      <c r="C9" s="1246"/>
      <c r="D9" s="1223"/>
      <c r="E9" s="1171"/>
      <c r="F9" s="377" t="s">
        <v>83</v>
      </c>
      <c r="G9" s="377" t="s">
        <v>370</v>
      </c>
      <c r="H9" s="406" t="s">
        <v>96</v>
      </c>
      <c r="I9" s="378">
        <f>'ICB and NCB'!I20+30</f>
        <v>41373</v>
      </c>
      <c r="J9" s="378">
        <f>I9+14</f>
        <v>41387</v>
      </c>
      <c r="K9" s="378">
        <f t="shared" si="0"/>
        <v>41417</v>
      </c>
      <c r="L9" s="378">
        <f>K9+30</f>
        <v>41447</v>
      </c>
      <c r="M9" s="379">
        <f>L9+7</f>
        <v>41454</v>
      </c>
      <c r="N9" s="1205"/>
      <c r="O9" s="1209"/>
      <c r="P9" s="1186"/>
      <c r="Q9" s="1186"/>
      <c r="R9" s="410"/>
      <c r="S9" s="1201"/>
      <c r="T9" s="142"/>
    </row>
    <row r="10" spans="1:20" s="381" customFormat="1" ht="15" customHeight="1" thickBot="1" x14ac:dyDescent="0.25">
      <c r="A10" s="1045"/>
      <c r="B10" s="382" t="s">
        <v>234</v>
      </c>
      <c r="C10" s="1246"/>
      <c r="D10" s="1223"/>
      <c r="E10" s="1171"/>
      <c r="F10" s="377" t="s">
        <v>83</v>
      </c>
      <c r="G10" s="377" t="s">
        <v>370</v>
      </c>
      <c r="H10" s="406" t="s">
        <v>96</v>
      </c>
      <c r="I10" s="378">
        <f>'ICB and NCB'!I21+30</f>
        <v>41431</v>
      </c>
      <c r="J10" s="378">
        <f>I10+14</f>
        <v>41445</v>
      </c>
      <c r="K10" s="378">
        <f t="shared" si="0"/>
        <v>41475</v>
      </c>
      <c r="L10" s="378">
        <f>K10+30</f>
        <v>41505</v>
      </c>
      <c r="M10" s="379">
        <f>L10+7</f>
        <v>41512</v>
      </c>
      <c r="N10" s="1205"/>
      <c r="O10" s="1209"/>
      <c r="P10" s="1186"/>
      <c r="Q10" s="1186"/>
      <c r="R10" s="410">
        <f>M10+30*4</f>
        <v>41632</v>
      </c>
      <c r="S10" s="1201"/>
      <c r="T10" s="142"/>
    </row>
    <row r="11" spans="1:20" s="381" customFormat="1" ht="15" customHeight="1" thickBot="1" x14ac:dyDescent="0.25">
      <c r="A11" s="1045"/>
      <c r="B11" s="382" t="s">
        <v>253</v>
      </c>
      <c r="C11" s="1246"/>
      <c r="D11" s="1223"/>
      <c r="E11" s="1171"/>
      <c r="F11" s="377" t="s">
        <v>83</v>
      </c>
      <c r="G11" s="377" t="s">
        <v>370</v>
      </c>
      <c r="H11" s="406" t="s">
        <v>96</v>
      </c>
      <c r="I11" s="378">
        <f>'ICB and NCB'!I22+30</f>
        <v>41482</v>
      </c>
      <c r="J11" s="378">
        <f>I11+14</f>
        <v>41496</v>
      </c>
      <c r="K11" s="378">
        <f t="shared" si="0"/>
        <v>41526</v>
      </c>
      <c r="L11" s="378">
        <f>K11+30</f>
        <v>41556</v>
      </c>
      <c r="M11" s="379">
        <f>L11+7</f>
        <v>41563</v>
      </c>
      <c r="N11" s="1205"/>
      <c r="O11" s="1209"/>
      <c r="P11" s="1186"/>
      <c r="Q11" s="1186"/>
      <c r="R11" s="410">
        <f>M11+30*4</f>
        <v>41683</v>
      </c>
      <c r="S11" s="1201"/>
      <c r="T11" s="142"/>
    </row>
    <row r="12" spans="1:20" s="381" customFormat="1" ht="15" customHeight="1" thickBot="1" x14ac:dyDescent="0.25">
      <c r="A12" s="1045"/>
      <c r="B12" s="382" t="s">
        <v>288</v>
      </c>
      <c r="C12" s="1246"/>
      <c r="D12" s="1223"/>
      <c r="E12" s="1171"/>
      <c r="F12" s="377" t="s">
        <v>83</v>
      </c>
      <c r="G12" s="377" t="s">
        <v>370</v>
      </c>
      <c r="H12" s="406" t="s">
        <v>96</v>
      </c>
      <c r="I12" s="378">
        <f>'ICB and NCB'!I23+30</f>
        <v>41819</v>
      </c>
      <c r="J12" s="378">
        <f>I12+14</f>
        <v>41833</v>
      </c>
      <c r="K12" s="378">
        <f t="shared" si="0"/>
        <v>41863</v>
      </c>
      <c r="L12" s="378">
        <f>K12+30</f>
        <v>41893</v>
      </c>
      <c r="M12" s="379">
        <f>L12+7</f>
        <v>41900</v>
      </c>
      <c r="N12" s="1205"/>
      <c r="O12" s="1209"/>
      <c r="P12" s="1186"/>
      <c r="Q12" s="1186"/>
      <c r="R12" s="410">
        <f>M12+30*4</f>
        <v>42020</v>
      </c>
      <c r="S12" s="1201"/>
      <c r="T12" s="142"/>
    </row>
    <row r="13" spans="1:20" s="381" customFormat="1" ht="15" customHeight="1" thickBot="1" x14ac:dyDescent="0.25">
      <c r="A13" s="1045"/>
      <c r="B13" s="382" t="s">
        <v>335</v>
      </c>
      <c r="C13" s="1246"/>
      <c r="D13" s="1223"/>
      <c r="E13" s="1171"/>
      <c r="F13" s="377" t="s">
        <v>83</v>
      </c>
      <c r="G13" s="377" t="s">
        <v>370</v>
      </c>
      <c r="H13" s="406" t="s">
        <v>96</v>
      </c>
      <c r="I13" s="378">
        <f>'ICB and NCB'!I24+30</f>
        <v>41819</v>
      </c>
      <c r="J13" s="378">
        <f>I13+14</f>
        <v>41833</v>
      </c>
      <c r="K13" s="378">
        <f>J13+30</f>
        <v>41863</v>
      </c>
      <c r="L13" s="378">
        <f>K13+30</f>
        <v>41893</v>
      </c>
      <c r="M13" s="379">
        <f>L13+7</f>
        <v>41900</v>
      </c>
      <c r="N13" s="1205"/>
      <c r="O13" s="1209"/>
      <c r="P13" s="1186"/>
      <c r="Q13" s="1186"/>
      <c r="R13" s="410">
        <f>M13+30*4</f>
        <v>42020</v>
      </c>
      <c r="S13" s="1201"/>
      <c r="T13" s="142"/>
    </row>
    <row r="14" spans="1:20" s="381" customFormat="1" ht="15" thickBot="1" x14ac:dyDescent="0.25">
      <c r="A14" s="1046"/>
      <c r="B14" s="382" t="s">
        <v>62</v>
      </c>
      <c r="C14" s="1247"/>
      <c r="D14" s="1224"/>
      <c r="E14" s="1226"/>
      <c r="F14" s="1254"/>
      <c r="G14" s="1254"/>
      <c r="H14" s="1254"/>
      <c r="I14" s="1254"/>
      <c r="J14" s="1255"/>
      <c r="K14" s="378"/>
      <c r="L14" s="411"/>
      <c r="M14" s="412"/>
      <c r="N14" s="1206"/>
      <c r="O14" s="1210"/>
      <c r="P14" s="1187"/>
      <c r="Q14" s="1187"/>
      <c r="R14" s="413"/>
      <c r="S14" s="1202"/>
      <c r="T14" s="142"/>
    </row>
    <row r="15" spans="1:20" s="247" customFormat="1" ht="15" thickBot="1" x14ac:dyDescent="0.25">
      <c r="A15" s="1189">
        <v>8</v>
      </c>
      <c r="B15" s="276" t="s">
        <v>60</v>
      </c>
      <c r="C15" s="1192" t="s">
        <v>153</v>
      </c>
      <c r="D15" s="1096" t="s">
        <v>242</v>
      </c>
      <c r="E15" s="1093" t="s">
        <v>95</v>
      </c>
      <c r="F15" s="75" t="s">
        <v>140</v>
      </c>
      <c r="G15" s="75" t="s">
        <v>370</v>
      </c>
      <c r="H15" s="278" t="s">
        <v>99</v>
      </c>
      <c r="I15" s="76">
        <v>40527</v>
      </c>
      <c r="J15" s="76">
        <v>40537</v>
      </c>
      <c r="K15" s="133">
        <f>J15+30</f>
        <v>40567</v>
      </c>
      <c r="L15" s="76">
        <f>K15+20</f>
        <v>40587</v>
      </c>
      <c r="M15" s="277">
        <f>L15+5</f>
        <v>40592</v>
      </c>
      <c r="N15" s="1160">
        <v>4980</v>
      </c>
      <c r="O15" s="1228" t="s">
        <v>81</v>
      </c>
      <c r="P15" s="1231"/>
      <c r="Q15" s="1188" t="s">
        <v>217</v>
      </c>
      <c r="R15" s="279">
        <f>M15+30</f>
        <v>40622</v>
      </c>
      <c r="S15" s="1211" t="s">
        <v>199</v>
      </c>
      <c r="T15" s="52"/>
    </row>
    <row r="16" spans="1:20" s="247" customFormat="1" x14ac:dyDescent="0.2">
      <c r="A16" s="1190"/>
      <c r="B16" s="275" t="s">
        <v>116</v>
      </c>
      <c r="C16" s="1193"/>
      <c r="D16" s="1156"/>
      <c r="E16" s="1155"/>
      <c r="F16" s="75" t="s">
        <v>140</v>
      </c>
      <c r="G16" s="75" t="s">
        <v>370</v>
      </c>
      <c r="H16" s="278" t="s">
        <v>99</v>
      </c>
      <c r="I16" s="76">
        <v>40527</v>
      </c>
      <c r="J16" s="76">
        <v>40545</v>
      </c>
      <c r="K16" s="133">
        <f>J16+30</f>
        <v>40575</v>
      </c>
      <c r="L16" s="76">
        <f>K16+20</f>
        <v>40595</v>
      </c>
      <c r="M16" s="277">
        <f>L16+5</f>
        <v>40600</v>
      </c>
      <c r="N16" s="1161"/>
      <c r="O16" s="1229"/>
      <c r="P16" s="1231"/>
      <c r="Q16" s="1188"/>
      <c r="R16" s="279">
        <f>M16+30</f>
        <v>40630</v>
      </c>
      <c r="S16" s="1212"/>
      <c r="T16" s="52"/>
    </row>
    <row r="17" spans="1:20" s="247" customFormat="1" x14ac:dyDescent="0.2">
      <c r="A17" s="1190"/>
      <c r="B17" s="275" t="s">
        <v>335</v>
      </c>
      <c r="C17" s="1194"/>
      <c r="D17" s="1196"/>
      <c r="E17" s="1152"/>
      <c r="F17" s="306"/>
      <c r="G17" s="306" t="s">
        <v>370</v>
      </c>
      <c r="H17" s="307"/>
      <c r="I17" s="308"/>
      <c r="J17" s="308"/>
      <c r="K17" s="136"/>
      <c r="L17" s="308"/>
      <c r="M17" s="309"/>
      <c r="N17" s="1161"/>
      <c r="O17" s="1229"/>
      <c r="P17" s="1231"/>
      <c r="Q17" s="1188"/>
      <c r="R17" s="310"/>
      <c r="S17" s="1213"/>
      <c r="T17" s="52"/>
    </row>
    <row r="18" spans="1:20" s="247" customFormat="1" ht="14.25" customHeight="1" thickBot="1" x14ac:dyDescent="0.25">
      <c r="A18" s="1191"/>
      <c r="B18" s="275" t="s">
        <v>62</v>
      </c>
      <c r="C18" s="1195"/>
      <c r="D18" s="1197"/>
      <c r="E18" s="1198"/>
      <c r="F18" s="280"/>
      <c r="G18" s="306" t="s">
        <v>370</v>
      </c>
      <c r="H18" s="280"/>
      <c r="I18" s="281">
        <v>40546</v>
      </c>
      <c r="J18" s="282">
        <v>40622</v>
      </c>
      <c r="K18" s="511">
        <v>40639</v>
      </c>
      <c r="L18" s="282">
        <v>40668</v>
      </c>
      <c r="M18" s="283">
        <v>40734</v>
      </c>
      <c r="N18" s="1162"/>
      <c r="O18" s="1230"/>
      <c r="P18" s="1231"/>
      <c r="Q18" s="1188"/>
      <c r="R18" s="284" t="s">
        <v>185</v>
      </c>
      <c r="S18" s="1214"/>
      <c r="T18" s="52"/>
    </row>
    <row r="19" spans="1:20" s="381" customFormat="1" ht="15" thickBot="1" x14ac:dyDescent="0.25">
      <c r="A19" s="1215">
        <v>9</v>
      </c>
      <c r="B19" s="140" t="s">
        <v>60</v>
      </c>
      <c r="C19" s="1218" t="s">
        <v>154</v>
      </c>
      <c r="D19" s="1222" t="s">
        <v>252</v>
      </c>
      <c r="E19" s="1225" t="s">
        <v>95</v>
      </c>
      <c r="F19" s="377" t="s">
        <v>141</v>
      </c>
      <c r="G19" s="377" t="s">
        <v>370</v>
      </c>
      <c r="H19" s="406" t="s">
        <v>99</v>
      </c>
      <c r="I19" s="462">
        <v>40527</v>
      </c>
      <c r="J19" s="462">
        <v>40537</v>
      </c>
      <c r="K19" s="378">
        <f>J19+30</f>
        <v>40567</v>
      </c>
      <c r="L19" s="462">
        <f>K19+20</f>
        <v>40587</v>
      </c>
      <c r="M19" s="463">
        <f>L19+5</f>
        <v>40592</v>
      </c>
      <c r="N19" s="1227"/>
      <c r="O19" s="1227"/>
      <c r="P19" s="1182"/>
      <c r="Q19" s="1182"/>
      <c r="R19" s="464">
        <f>M19+30</f>
        <v>40622</v>
      </c>
      <c r="S19" s="1182"/>
      <c r="T19" s="142"/>
    </row>
    <row r="20" spans="1:20" s="381" customFormat="1" ht="15" thickBot="1" x14ac:dyDescent="0.25">
      <c r="A20" s="1216"/>
      <c r="B20" s="143" t="s">
        <v>116</v>
      </c>
      <c r="C20" s="1219"/>
      <c r="D20" s="1175"/>
      <c r="E20" s="1174"/>
      <c r="F20" s="377" t="s">
        <v>141</v>
      </c>
      <c r="G20" s="377" t="s">
        <v>370</v>
      </c>
      <c r="H20" s="406" t="s">
        <v>99</v>
      </c>
      <c r="I20" s="462">
        <v>40527</v>
      </c>
      <c r="J20" s="462">
        <f>J16</f>
        <v>40545</v>
      </c>
      <c r="K20" s="378">
        <f>J20+30</f>
        <v>40575</v>
      </c>
      <c r="L20" s="462">
        <f>K20+20</f>
        <v>40595</v>
      </c>
      <c r="M20" s="463">
        <f>L20+5</f>
        <v>40600</v>
      </c>
      <c r="N20" s="1227"/>
      <c r="O20" s="1227"/>
      <c r="P20" s="1182"/>
      <c r="Q20" s="1182"/>
      <c r="R20" s="464">
        <f>M20+30</f>
        <v>40630</v>
      </c>
      <c r="S20" s="1182"/>
      <c r="T20" s="142"/>
    </row>
    <row r="21" spans="1:20" s="381" customFormat="1" ht="15" thickBot="1" x14ac:dyDescent="0.25">
      <c r="A21" s="1216"/>
      <c r="B21" s="382" t="s">
        <v>335</v>
      </c>
      <c r="C21" s="1220"/>
      <c r="D21" s="1223"/>
      <c r="E21" s="1171"/>
      <c r="F21" s="465"/>
      <c r="G21" s="465"/>
      <c r="H21" s="466"/>
      <c r="I21" s="467"/>
      <c r="J21" s="467"/>
      <c r="K21" s="378"/>
      <c r="L21" s="467"/>
      <c r="M21" s="463"/>
      <c r="N21" s="1227"/>
      <c r="O21" s="1227"/>
      <c r="P21" s="1182"/>
      <c r="Q21" s="1182"/>
      <c r="R21" s="464"/>
      <c r="S21" s="1182"/>
      <c r="T21" s="142"/>
    </row>
    <row r="22" spans="1:20" s="381" customFormat="1" ht="23.25" customHeight="1" thickBot="1" x14ac:dyDescent="0.25">
      <c r="A22" s="1217"/>
      <c r="B22" s="144" t="s">
        <v>62</v>
      </c>
      <c r="C22" s="1221"/>
      <c r="D22" s="1224"/>
      <c r="E22" s="1226"/>
      <c r="F22" s="1252"/>
      <c r="G22" s="1252"/>
      <c r="H22" s="1253"/>
      <c r="I22" s="468">
        <v>40546</v>
      </c>
      <c r="J22" s="469">
        <v>40622</v>
      </c>
      <c r="K22" s="378">
        <v>40642</v>
      </c>
      <c r="L22" s="469">
        <v>40720</v>
      </c>
      <c r="M22" s="464" t="s">
        <v>181</v>
      </c>
      <c r="N22" s="1227"/>
      <c r="O22" s="1227"/>
      <c r="P22" s="1182"/>
      <c r="Q22" s="1182"/>
      <c r="R22" s="464" t="s">
        <v>181</v>
      </c>
      <c r="S22" s="1182"/>
      <c r="T22" s="142"/>
    </row>
    <row r="23" spans="1:20" s="381" customFormat="1" ht="15" thickBot="1" x14ac:dyDescent="0.25">
      <c r="A23" s="1046">
        <v>10</v>
      </c>
      <c r="B23" s="470" t="s">
        <v>60</v>
      </c>
      <c r="C23" s="1249" t="s">
        <v>154</v>
      </c>
      <c r="D23" s="1222" t="s">
        <v>213</v>
      </c>
      <c r="E23" s="1225" t="s">
        <v>95</v>
      </c>
      <c r="F23" s="471" t="s">
        <v>141</v>
      </c>
      <c r="G23" s="377" t="s">
        <v>370</v>
      </c>
      <c r="H23" s="406" t="s">
        <v>99</v>
      </c>
      <c r="I23" s="462">
        <v>40695</v>
      </c>
      <c r="J23" s="462">
        <f>I23+5</f>
        <v>40700</v>
      </c>
      <c r="K23" s="378">
        <f>J23+30</f>
        <v>40730</v>
      </c>
      <c r="L23" s="462">
        <f>K23+20</f>
        <v>40750</v>
      </c>
      <c r="M23" s="463">
        <f>L23+5</f>
        <v>40755</v>
      </c>
      <c r="N23" s="1227"/>
      <c r="O23" s="1227"/>
      <c r="P23" s="1182"/>
      <c r="Q23" s="1182"/>
      <c r="R23" s="472">
        <f>M23+30</f>
        <v>40785</v>
      </c>
      <c r="S23" s="1182"/>
      <c r="T23" s="142"/>
    </row>
    <row r="24" spans="1:20" s="381" customFormat="1" ht="30.75" customHeight="1" thickBot="1" x14ac:dyDescent="0.25">
      <c r="A24" s="1248"/>
      <c r="B24" s="473" t="s">
        <v>62</v>
      </c>
      <c r="C24" s="1250"/>
      <c r="D24" s="1224"/>
      <c r="E24" s="1226"/>
      <c r="F24" s="474" t="s">
        <v>141</v>
      </c>
      <c r="G24" s="377" t="s">
        <v>370</v>
      </c>
      <c r="H24" s="475" t="s">
        <v>99</v>
      </c>
      <c r="I24" s="476">
        <f>I23</f>
        <v>40695</v>
      </c>
      <c r="J24" s="476">
        <v>40721</v>
      </c>
      <c r="K24" s="378">
        <v>40737</v>
      </c>
      <c r="L24" s="477" t="s">
        <v>184</v>
      </c>
      <c r="M24" s="478" t="s">
        <v>181</v>
      </c>
      <c r="N24" s="1251"/>
      <c r="O24" s="1251"/>
      <c r="P24" s="1183"/>
      <c r="Q24" s="1183"/>
      <c r="R24" s="479"/>
      <c r="S24" s="1183"/>
      <c r="T24" s="142"/>
    </row>
    <row r="25" spans="1:20" s="381" customFormat="1" ht="30" customHeight="1" thickBot="1" x14ac:dyDescent="0.25">
      <c r="A25" s="1171">
        <v>11</v>
      </c>
      <c r="B25" s="480" t="s">
        <v>60</v>
      </c>
      <c r="C25" s="1172" t="s">
        <v>197</v>
      </c>
      <c r="D25" s="1259" t="s">
        <v>262</v>
      </c>
      <c r="E25" s="481" t="s">
        <v>16</v>
      </c>
      <c r="F25" s="471" t="s">
        <v>141</v>
      </c>
      <c r="G25" s="377" t="s">
        <v>370</v>
      </c>
      <c r="H25" s="482" t="s">
        <v>99</v>
      </c>
      <c r="I25" s="483">
        <v>41069</v>
      </c>
      <c r="J25" s="484">
        <f>I25+1</f>
        <v>41070</v>
      </c>
      <c r="K25" s="378">
        <f>J25+21</f>
        <v>41091</v>
      </c>
      <c r="L25" s="485">
        <v>41152</v>
      </c>
      <c r="M25" s="370">
        <f>L25+5</f>
        <v>41157</v>
      </c>
      <c r="N25" s="515"/>
      <c r="O25" s="486"/>
      <c r="P25" s="470"/>
      <c r="Q25" s="470"/>
      <c r="R25" s="487">
        <f>M25+30</f>
        <v>41187</v>
      </c>
      <c r="S25" s="470"/>
      <c r="T25" s="142"/>
    </row>
    <row r="26" spans="1:20" s="381" customFormat="1" x14ac:dyDescent="0.2">
      <c r="A26" s="1172"/>
      <c r="B26" s="488" t="s">
        <v>62</v>
      </c>
      <c r="C26" s="1172"/>
      <c r="D26" s="1259"/>
      <c r="E26" s="489"/>
      <c r="F26" s="490" t="s">
        <v>141</v>
      </c>
      <c r="G26" s="377" t="s">
        <v>370</v>
      </c>
      <c r="H26" s="491" t="s">
        <v>99</v>
      </c>
      <c r="I26" s="492">
        <v>41070</v>
      </c>
      <c r="J26" s="366" t="s">
        <v>113</v>
      </c>
      <c r="K26" s="378">
        <v>73953</v>
      </c>
      <c r="L26" s="493"/>
      <c r="M26" s="493"/>
      <c r="O26" s="1135" t="s">
        <v>122</v>
      </c>
      <c r="P26" s="1165">
        <v>334</v>
      </c>
      <c r="Q26" s="1168" t="s">
        <v>279</v>
      </c>
      <c r="R26" s="493" t="s">
        <v>114</v>
      </c>
      <c r="S26" s="405"/>
      <c r="T26" s="142"/>
    </row>
    <row r="27" spans="1:20" s="247" customFormat="1" ht="24" customHeight="1" x14ac:dyDescent="0.2">
      <c r="A27" s="1155">
        <v>12</v>
      </c>
      <c r="B27" s="285" t="s">
        <v>60</v>
      </c>
      <c r="C27" s="1155" t="s">
        <v>263</v>
      </c>
      <c r="D27" s="1156" t="s">
        <v>149</v>
      </c>
      <c r="E27" s="286" t="s">
        <v>16</v>
      </c>
      <c r="F27" s="246" t="s">
        <v>141</v>
      </c>
      <c r="G27" s="287" t="s">
        <v>370</v>
      </c>
      <c r="H27" s="288" t="s">
        <v>99</v>
      </c>
      <c r="I27" s="199" t="s">
        <v>264</v>
      </c>
      <c r="J27" s="199">
        <v>41279</v>
      </c>
      <c r="K27" s="512">
        <v>41294</v>
      </c>
      <c r="L27" s="289">
        <v>41325</v>
      </c>
      <c r="M27" s="199">
        <v>41392</v>
      </c>
      <c r="N27" s="1160">
        <v>28909.74</v>
      </c>
      <c r="O27" s="1136"/>
      <c r="P27" s="1166"/>
      <c r="Q27" s="1169"/>
      <c r="R27" s="290">
        <f>M27+60</f>
        <v>41452</v>
      </c>
      <c r="S27" s="291"/>
      <c r="T27" s="52"/>
    </row>
    <row r="28" spans="1:20" s="247" customFormat="1" ht="31.5" customHeight="1" x14ac:dyDescent="0.2">
      <c r="A28" s="1155"/>
      <c r="B28" s="285" t="s">
        <v>62</v>
      </c>
      <c r="C28" s="1155"/>
      <c r="D28" s="1156"/>
      <c r="E28" s="292"/>
      <c r="F28" s="248" t="s">
        <v>141</v>
      </c>
      <c r="G28" s="199" t="s">
        <v>370</v>
      </c>
      <c r="H28" s="293" t="s">
        <v>99</v>
      </c>
      <c r="I28" s="199">
        <v>41289</v>
      </c>
      <c r="J28" s="199">
        <v>41293</v>
      </c>
      <c r="K28" s="512">
        <v>41317</v>
      </c>
      <c r="L28" s="293">
        <v>41385</v>
      </c>
      <c r="M28" s="293">
        <v>41392</v>
      </c>
      <c r="N28" s="1162"/>
      <c r="O28" s="1137"/>
      <c r="P28" s="1167"/>
      <c r="Q28" s="1170"/>
      <c r="R28" s="293"/>
      <c r="S28" s="293"/>
      <c r="T28" s="52"/>
    </row>
    <row r="29" spans="1:20" ht="24" customHeight="1" x14ac:dyDescent="0.2">
      <c r="A29" s="1155">
        <v>13</v>
      </c>
      <c r="B29" s="285" t="s">
        <v>60</v>
      </c>
      <c r="C29" s="1155" t="s">
        <v>275</v>
      </c>
      <c r="D29" s="1156" t="s">
        <v>276</v>
      </c>
      <c r="E29" s="1157" t="s">
        <v>16</v>
      </c>
      <c r="F29" s="246" t="s">
        <v>141</v>
      </c>
      <c r="G29" s="287" t="s">
        <v>370</v>
      </c>
      <c r="H29" s="288" t="s">
        <v>99</v>
      </c>
      <c r="I29" s="199">
        <v>41379</v>
      </c>
      <c r="J29" s="199">
        <v>41386</v>
      </c>
      <c r="K29" s="512">
        <v>41391</v>
      </c>
      <c r="L29" s="289">
        <f>K29+5</f>
        <v>41396</v>
      </c>
      <c r="M29" s="199">
        <f>L29+2</f>
        <v>41398</v>
      </c>
      <c r="N29" s="1160">
        <v>19387.75</v>
      </c>
      <c r="O29" s="1135" t="s">
        <v>122</v>
      </c>
      <c r="P29" s="1179">
        <v>339</v>
      </c>
      <c r="Q29" s="1168" t="s">
        <v>280</v>
      </c>
      <c r="R29" s="290">
        <f>M29+60</f>
        <v>41458</v>
      </c>
      <c r="S29" s="291"/>
    </row>
    <row r="30" spans="1:20" ht="24" customHeight="1" x14ac:dyDescent="0.2">
      <c r="A30" s="1155"/>
      <c r="B30" s="285" t="s">
        <v>61</v>
      </c>
      <c r="C30" s="1155"/>
      <c r="D30" s="1156"/>
      <c r="E30" s="1158"/>
      <c r="F30" s="246" t="s">
        <v>141</v>
      </c>
      <c r="G30" s="199" t="s">
        <v>370</v>
      </c>
      <c r="H30" s="288" t="s">
        <v>99</v>
      </c>
      <c r="I30" s="199">
        <v>41379</v>
      </c>
      <c r="J30" s="199">
        <v>41386</v>
      </c>
      <c r="K30" s="512">
        <v>41391</v>
      </c>
      <c r="L30" s="289">
        <f>K30+5</f>
        <v>41396</v>
      </c>
      <c r="M30" s="199">
        <f>L30+2</f>
        <v>41398</v>
      </c>
      <c r="N30" s="1161"/>
      <c r="O30" s="1136"/>
      <c r="P30" s="1180"/>
      <c r="Q30" s="1169"/>
      <c r="R30" s="290">
        <v>41767</v>
      </c>
      <c r="S30" s="291"/>
    </row>
    <row r="31" spans="1:20" ht="18.75" customHeight="1" x14ac:dyDescent="0.2">
      <c r="A31" s="1155"/>
      <c r="B31" s="285" t="s">
        <v>62</v>
      </c>
      <c r="C31" s="1155"/>
      <c r="D31" s="1156"/>
      <c r="E31" s="1159"/>
      <c r="F31" s="248" t="s">
        <v>141</v>
      </c>
      <c r="G31" s="287" t="s">
        <v>370</v>
      </c>
      <c r="H31" s="293" t="s">
        <v>99</v>
      </c>
      <c r="I31" s="199">
        <f>I30</f>
        <v>41379</v>
      </c>
      <c r="J31" s="199">
        <f>J30</f>
        <v>41386</v>
      </c>
      <c r="K31" s="512">
        <v>41391</v>
      </c>
      <c r="L31" s="293"/>
      <c r="M31" s="293">
        <v>41402</v>
      </c>
      <c r="N31" s="1162"/>
      <c r="O31" s="1137"/>
      <c r="P31" s="1181"/>
      <c r="Q31" s="1170"/>
      <c r="R31" s="293"/>
      <c r="S31" s="293"/>
    </row>
    <row r="32" spans="1:20" s="108" customFormat="1" ht="24" customHeight="1" x14ac:dyDescent="0.2">
      <c r="A32" s="1155">
        <v>14</v>
      </c>
      <c r="B32" s="285" t="s">
        <v>60</v>
      </c>
      <c r="C32" s="1155" t="s">
        <v>281</v>
      </c>
      <c r="D32" s="1156" t="s">
        <v>284</v>
      </c>
      <c r="E32" s="1256" t="s">
        <v>16</v>
      </c>
      <c r="F32" s="248" t="s">
        <v>141</v>
      </c>
      <c r="G32" s="199" t="s">
        <v>370</v>
      </c>
      <c r="H32" s="288" t="s">
        <v>96</v>
      </c>
      <c r="I32" s="199">
        <v>41626</v>
      </c>
      <c r="J32" s="199">
        <v>41627</v>
      </c>
      <c r="K32" s="512">
        <v>41632</v>
      </c>
      <c r="L32" s="289">
        <f>K32+5</f>
        <v>41637</v>
      </c>
      <c r="M32" s="199">
        <f>L32+2</f>
        <v>41639</v>
      </c>
      <c r="N32" s="1160">
        <v>3585.57</v>
      </c>
      <c r="O32" s="1135" t="s">
        <v>122</v>
      </c>
      <c r="P32" s="1165">
        <v>363</v>
      </c>
      <c r="Q32" s="1168" t="s">
        <v>300</v>
      </c>
      <c r="R32" s="290" t="s">
        <v>309</v>
      </c>
      <c r="S32" s="291"/>
      <c r="T32" s="52"/>
    </row>
    <row r="33" spans="1:20" s="108" customFormat="1" ht="24" customHeight="1" x14ac:dyDescent="0.2">
      <c r="A33" s="1155"/>
      <c r="B33" s="285" t="s">
        <v>61</v>
      </c>
      <c r="C33" s="1155"/>
      <c r="D33" s="1156"/>
      <c r="E33" s="1257"/>
      <c r="F33" s="248" t="s">
        <v>141</v>
      </c>
      <c r="G33" s="287" t="s">
        <v>370</v>
      </c>
      <c r="H33" s="288" t="s">
        <v>96</v>
      </c>
      <c r="I33" s="199">
        <v>41626</v>
      </c>
      <c r="J33" s="199">
        <v>41627</v>
      </c>
      <c r="K33" s="512">
        <v>41632</v>
      </c>
      <c r="L33" s="289">
        <f>K33+5</f>
        <v>41637</v>
      </c>
      <c r="M33" s="199">
        <f>L33+2</f>
        <v>41639</v>
      </c>
      <c r="N33" s="1161"/>
      <c r="O33" s="1136"/>
      <c r="P33" s="1166"/>
      <c r="Q33" s="1169"/>
      <c r="R33" s="290"/>
      <c r="S33" s="291"/>
      <c r="T33" s="52"/>
    </row>
    <row r="34" spans="1:20" s="108" customFormat="1" ht="18.75" customHeight="1" x14ac:dyDescent="0.2">
      <c r="A34" s="1155"/>
      <c r="B34" s="285" t="s">
        <v>62</v>
      </c>
      <c r="C34" s="1155"/>
      <c r="D34" s="1156"/>
      <c r="E34" s="1258"/>
      <c r="F34" s="248" t="s">
        <v>141</v>
      </c>
      <c r="G34" s="199" t="s">
        <v>370</v>
      </c>
      <c r="H34" s="293" t="s">
        <v>96</v>
      </c>
      <c r="I34" s="199">
        <f>I33</f>
        <v>41626</v>
      </c>
      <c r="J34" s="199">
        <f>J33</f>
        <v>41627</v>
      </c>
      <c r="K34" s="512">
        <v>41632</v>
      </c>
      <c r="L34" s="293">
        <v>41998</v>
      </c>
      <c r="M34" s="293" t="s">
        <v>301</v>
      </c>
      <c r="N34" s="1162"/>
      <c r="O34" s="1137"/>
      <c r="P34" s="1167"/>
      <c r="Q34" s="1170"/>
      <c r="R34" s="293">
        <v>41651</v>
      </c>
      <c r="S34" s="293"/>
      <c r="T34" s="52"/>
    </row>
    <row r="35" spans="1:20" ht="24" customHeight="1" x14ac:dyDescent="0.2">
      <c r="A35" s="1155">
        <v>15</v>
      </c>
      <c r="B35" s="285" t="s">
        <v>60</v>
      </c>
      <c r="C35" s="1155" t="s">
        <v>283</v>
      </c>
      <c r="D35" s="1156" t="s">
        <v>296</v>
      </c>
      <c r="E35" s="1157" t="s">
        <v>16</v>
      </c>
      <c r="F35" s="248" t="s">
        <v>141</v>
      </c>
      <c r="G35" s="287" t="s">
        <v>370</v>
      </c>
      <c r="H35" s="288" t="s">
        <v>96</v>
      </c>
      <c r="I35" s="199">
        <v>41626</v>
      </c>
      <c r="J35" s="199">
        <v>41627</v>
      </c>
      <c r="K35" s="512">
        <v>41632</v>
      </c>
      <c r="L35" s="289">
        <f>K35+5</f>
        <v>41637</v>
      </c>
      <c r="M35" s="199">
        <f>L35+2</f>
        <v>41639</v>
      </c>
      <c r="N35" s="1160">
        <v>193242</v>
      </c>
      <c r="O35" s="1135" t="s">
        <v>303</v>
      </c>
      <c r="P35" s="1165">
        <v>368</v>
      </c>
      <c r="Q35" s="1168" t="s">
        <v>304</v>
      </c>
      <c r="R35" s="290">
        <v>41640</v>
      </c>
      <c r="S35" s="291"/>
    </row>
    <row r="36" spans="1:20" ht="24" customHeight="1" x14ac:dyDescent="0.2">
      <c r="A36" s="1155"/>
      <c r="B36" s="285" t="s">
        <v>61</v>
      </c>
      <c r="C36" s="1155"/>
      <c r="D36" s="1156"/>
      <c r="E36" s="1158"/>
      <c r="F36" s="248" t="s">
        <v>141</v>
      </c>
      <c r="G36" s="199" t="s">
        <v>370</v>
      </c>
      <c r="H36" s="288" t="s">
        <v>96</v>
      </c>
      <c r="I36" s="199">
        <v>41626</v>
      </c>
      <c r="J36" s="199">
        <v>41627</v>
      </c>
      <c r="K36" s="512">
        <v>41632</v>
      </c>
      <c r="L36" s="289">
        <f>K36+5</f>
        <v>41637</v>
      </c>
      <c r="M36" s="199">
        <f>L36+2</f>
        <v>41639</v>
      </c>
      <c r="N36" s="1161"/>
      <c r="O36" s="1136"/>
      <c r="P36" s="1166"/>
      <c r="Q36" s="1169"/>
      <c r="R36" s="290"/>
      <c r="S36" s="291"/>
    </row>
    <row r="37" spans="1:20" ht="39.75" customHeight="1" x14ac:dyDescent="0.2">
      <c r="A37" s="1155"/>
      <c r="B37" s="285" t="s">
        <v>62</v>
      </c>
      <c r="C37" s="1155"/>
      <c r="D37" s="1156"/>
      <c r="E37" s="1159"/>
      <c r="F37" s="248" t="s">
        <v>141</v>
      </c>
      <c r="G37" s="287" t="s">
        <v>370</v>
      </c>
      <c r="H37" s="293"/>
      <c r="I37" s="199">
        <f>I36</f>
        <v>41626</v>
      </c>
      <c r="J37" s="199">
        <f>J36</f>
        <v>41627</v>
      </c>
      <c r="K37" s="512">
        <v>41632</v>
      </c>
      <c r="L37" s="293" t="s">
        <v>302</v>
      </c>
      <c r="M37" s="293">
        <v>41639</v>
      </c>
      <c r="N37" s="1162"/>
      <c r="O37" s="1137"/>
      <c r="P37" s="1167"/>
      <c r="Q37" s="1170"/>
      <c r="R37" s="293" t="s">
        <v>310</v>
      </c>
      <c r="S37" s="293"/>
    </row>
    <row r="38" spans="1:20" s="247" customFormat="1" ht="24" customHeight="1" x14ac:dyDescent="0.2">
      <c r="A38" s="1155">
        <v>16</v>
      </c>
      <c r="B38" s="285" t="s">
        <v>60</v>
      </c>
      <c r="C38" s="1155" t="s">
        <v>285</v>
      </c>
      <c r="D38" s="1156" t="s">
        <v>290</v>
      </c>
      <c r="E38" s="1157" t="s">
        <v>16</v>
      </c>
      <c r="F38" s="246" t="s">
        <v>141</v>
      </c>
      <c r="G38" s="199" t="s">
        <v>370</v>
      </c>
      <c r="H38" s="288" t="s">
        <v>99</v>
      </c>
      <c r="I38" s="199">
        <v>41651</v>
      </c>
      <c r="J38" s="199" t="s">
        <v>291</v>
      </c>
      <c r="K38" s="512" t="s">
        <v>292</v>
      </c>
      <c r="L38" s="289" t="s">
        <v>293</v>
      </c>
      <c r="M38" s="199" t="s">
        <v>294</v>
      </c>
      <c r="N38" s="1160">
        <v>1339.78</v>
      </c>
      <c r="O38" s="1135" t="s">
        <v>122</v>
      </c>
      <c r="P38" s="1165">
        <v>27</v>
      </c>
      <c r="Q38" s="1235" t="s">
        <v>307</v>
      </c>
      <c r="R38" s="290" t="s">
        <v>308</v>
      </c>
      <c r="S38" s="291"/>
      <c r="T38" s="52"/>
    </row>
    <row r="39" spans="1:20" s="247" customFormat="1" ht="24" customHeight="1" x14ac:dyDescent="0.2">
      <c r="A39" s="1155"/>
      <c r="B39" s="285" t="s">
        <v>61</v>
      </c>
      <c r="C39" s="1155"/>
      <c r="D39" s="1156"/>
      <c r="E39" s="1158"/>
      <c r="F39" s="246" t="s">
        <v>141</v>
      </c>
      <c r="G39" s="287" t="s">
        <v>370</v>
      </c>
      <c r="H39" s="288" t="s">
        <v>99</v>
      </c>
      <c r="I39" s="199">
        <f>I38</f>
        <v>41651</v>
      </c>
      <c r="J39" s="199" t="s">
        <v>291</v>
      </c>
      <c r="K39" s="512" t="s">
        <v>292</v>
      </c>
      <c r="L39" s="289" t="s">
        <v>293</v>
      </c>
      <c r="M39" s="199" t="s">
        <v>294</v>
      </c>
      <c r="N39" s="1161"/>
      <c r="O39" s="1136"/>
      <c r="P39" s="1166"/>
      <c r="Q39" s="1236"/>
      <c r="R39" s="290"/>
      <c r="S39" s="291"/>
      <c r="T39" s="52"/>
    </row>
    <row r="40" spans="1:20" s="247" customFormat="1" ht="18.75" customHeight="1" x14ac:dyDescent="0.2">
      <c r="A40" s="1155"/>
      <c r="B40" s="285" t="s">
        <v>62</v>
      </c>
      <c r="C40" s="1155"/>
      <c r="D40" s="1156"/>
      <c r="E40" s="1159"/>
      <c r="F40" s="248" t="s">
        <v>141</v>
      </c>
      <c r="G40" s="287" t="s">
        <v>370</v>
      </c>
      <c r="H40" s="293" t="s">
        <v>99</v>
      </c>
      <c r="I40" s="199">
        <f>I39</f>
        <v>41651</v>
      </c>
      <c r="J40" s="199" t="s">
        <v>291</v>
      </c>
      <c r="K40" s="512" t="s">
        <v>292</v>
      </c>
      <c r="L40" s="293" t="s">
        <v>305</v>
      </c>
      <c r="M40" s="293" t="s">
        <v>306</v>
      </c>
      <c r="N40" s="1162"/>
      <c r="O40" s="1137"/>
      <c r="P40" s="1167"/>
      <c r="Q40" s="1237"/>
      <c r="R40" s="293">
        <v>41680</v>
      </c>
      <c r="S40" s="293"/>
      <c r="T40" s="52"/>
    </row>
    <row r="41" spans="1:20" s="247" customFormat="1" ht="18.75" customHeight="1" x14ac:dyDescent="0.2">
      <c r="A41" s="1152">
        <v>17</v>
      </c>
      <c r="B41" s="285" t="s">
        <v>60</v>
      </c>
      <c r="C41" s="1155" t="s">
        <v>295</v>
      </c>
      <c r="D41" s="1156" t="s">
        <v>297</v>
      </c>
      <c r="E41" s="1157" t="s">
        <v>16</v>
      </c>
      <c r="F41" s="246" t="s">
        <v>141</v>
      </c>
      <c r="G41" s="287" t="s">
        <v>370</v>
      </c>
      <c r="H41" s="288" t="s">
        <v>99</v>
      </c>
      <c r="I41" s="199">
        <v>41652</v>
      </c>
      <c r="J41" s="199" t="s">
        <v>291</v>
      </c>
      <c r="K41" s="512" t="s">
        <v>298</v>
      </c>
      <c r="L41" s="289" t="s">
        <v>292</v>
      </c>
      <c r="M41" s="199" t="s">
        <v>299</v>
      </c>
      <c r="N41" s="1160">
        <v>262150</v>
      </c>
      <c r="O41" s="1135" t="s">
        <v>303</v>
      </c>
      <c r="P41" s="1165">
        <v>26</v>
      </c>
      <c r="Q41" s="1168" t="s">
        <v>304</v>
      </c>
      <c r="R41" s="293" t="s">
        <v>293</v>
      </c>
      <c r="S41" s="293"/>
      <c r="T41" s="52"/>
    </row>
    <row r="42" spans="1:20" s="247" customFormat="1" ht="18.75" customHeight="1" x14ac:dyDescent="0.2">
      <c r="A42" s="1153"/>
      <c r="B42" s="285" t="s">
        <v>61</v>
      </c>
      <c r="C42" s="1155"/>
      <c r="D42" s="1156"/>
      <c r="E42" s="1158"/>
      <c r="F42" s="246" t="s">
        <v>141</v>
      </c>
      <c r="G42" s="287" t="s">
        <v>370</v>
      </c>
      <c r="H42" s="288" t="s">
        <v>99</v>
      </c>
      <c r="I42" s="199">
        <f>I41</f>
        <v>41652</v>
      </c>
      <c r="J42" s="199" t="s">
        <v>291</v>
      </c>
      <c r="K42" s="512" t="s">
        <v>298</v>
      </c>
      <c r="L42" s="289" t="s">
        <v>292</v>
      </c>
      <c r="M42" s="199" t="s">
        <v>299</v>
      </c>
      <c r="N42" s="1161"/>
      <c r="O42" s="1136"/>
      <c r="P42" s="1166"/>
      <c r="Q42" s="1169"/>
      <c r="R42" s="293"/>
      <c r="S42" s="293"/>
      <c r="T42" s="52"/>
    </row>
    <row r="43" spans="1:20" s="247" customFormat="1" ht="18.75" customHeight="1" thickBot="1" x14ac:dyDescent="0.25">
      <c r="A43" s="1154"/>
      <c r="B43" s="285" t="s">
        <v>62</v>
      </c>
      <c r="C43" s="1155"/>
      <c r="D43" s="1156"/>
      <c r="E43" s="1159"/>
      <c r="F43" s="248" t="s">
        <v>141</v>
      </c>
      <c r="G43" s="287" t="s">
        <v>370</v>
      </c>
      <c r="H43" s="293" t="s">
        <v>99</v>
      </c>
      <c r="I43" s="199">
        <f>I42</f>
        <v>41652</v>
      </c>
      <c r="J43" s="199" t="s">
        <v>291</v>
      </c>
      <c r="K43" s="512" t="s">
        <v>298</v>
      </c>
      <c r="L43" s="294" t="s">
        <v>305</v>
      </c>
      <c r="M43" s="294" t="s">
        <v>306</v>
      </c>
      <c r="N43" s="1162"/>
      <c r="O43" s="1137"/>
      <c r="P43" s="1167"/>
      <c r="Q43" s="1170"/>
      <c r="R43" s="293">
        <v>41680</v>
      </c>
      <c r="S43" s="293"/>
      <c r="T43" s="52"/>
    </row>
    <row r="44" spans="1:20" s="381" customFormat="1" ht="18.75" customHeight="1" thickBot="1" x14ac:dyDescent="0.25">
      <c r="A44" s="1171">
        <v>18</v>
      </c>
      <c r="B44" s="414" t="s">
        <v>60</v>
      </c>
      <c r="C44" s="1174" t="s">
        <v>311</v>
      </c>
      <c r="D44" s="1175" t="s">
        <v>336</v>
      </c>
      <c r="E44" s="1176" t="s">
        <v>16</v>
      </c>
      <c r="F44" s="415" t="s">
        <v>141</v>
      </c>
      <c r="G44" s="416" t="s">
        <v>370</v>
      </c>
      <c r="H44" s="417" t="s">
        <v>99</v>
      </c>
      <c r="I44" s="192" t="s">
        <v>293</v>
      </c>
      <c r="J44" s="192" t="s">
        <v>293</v>
      </c>
      <c r="K44" s="378" t="s">
        <v>294</v>
      </c>
      <c r="L44" s="418">
        <v>41700</v>
      </c>
      <c r="M44" s="418">
        <v>41675</v>
      </c>
      <c r="N44" s="1238"/>
      <c r="O44" s="1232"/>
      <c r="P44" s="1260"/>
      <c r="Q44" s="1241"/>
      <c r="R44" s="419"/>
      <c r="S44" s="419"/>
      <c r="T44" s="142"/>
    </row>
    <row r="45" spans="1:20" s="381" customFormat="1" ht="18.75" customHeight="1" thickBot="1" x14ac:dyDescent="0.25">
      <c r="A45" s="1172"/>
      <c r="B45" s="414" t="s">
        <v>61</v>
      </c>
      <c r="C45" s="1174"/>
      <c r="D45" s="1175"/>
      <c r="E45" s="1177"/>
      <c r="F45" s="415" t="s">
        <v>141</v>
      </c>
      <c r="G45" s="416" t="s">
        <v>370</v>
      </c>
      <c r="H45" s="417" t="s">
        <v>99</v>
      </c>
      <c r="I45" s="192" t="str">
        <f>I44</f>
        <v>25-1-2014</v>
      </c>
      <c r="J45" s="192" t="s">
        <v>293</v>
      </c>
      <c r="K45" s="378" t="s">
        <v>294</v>
      </c>
      <c r="L45" s="418">
        <v>41700</v>
      </c>
      <c r="M45" s="418">
        <v>41675</v>
      </c>
      <c r="N45" s="1239"/>
      <c r="O45" s="1233"/>
      <c r="P45" s="1261"/>
      <c r="Q45" s="1242"/>
      <c r="R45" s="419"/>
      <c r="S45" s="419"/>
      <c r="T45" s="142"/>
    </row>
    <row r="46" spans="1:20" s="381" customFormat="1" ht="34.5" customHeight="1" x14ac:dyDescent="0.2">
      <c r="A46" s="1173"/>
      <c r="B46" s="414" t="s">
        <v>62</v>
      </c>
      <c r="C46" s="1174"/>
      <c r="D46" s="1175"/>
      <c r="E46" s="1178"/>
      <c r="F46" s="420" t="s">
        <v>141</v>
      </c>
      <c r="G46" s="192" t="s">
        <v>370</v>
      </c>
      <c r="H46" s="419" t="s">
        <v>99</v>
      </c>
      <c r="I46" s="421" t="s">
        <v>293</v>
      </c>
      <c r="J46" s="192" t="s">
        <v>294</v>
      </c>
      <c r="K46" s="378" t="s">
        <v>313</v>
      </c>
      <c r="L46" s="1263" t="s">
        <v>114</v>
      </c>
      <c r="M46" s="1264"/>
      <c r="N46" s="1240"/>
      <c r="O46" s="1234"/>
      <c r="P46" s="1262"/>
      <c r="Q46" s="1243"/>
      <c r="R46" s="419"/>
      <c r="S46" s="419"/>
      <c r="T46" s="142"/>
    </row>
    <row r="47" spans="1:20" ht="18.75" customHeight="1" x14ac:dyDescent="0.2">
      <c r="A47" s="1152">
        <v>19</v>
      </c>
      <c r="B47" s="285" t="s">
        <v>60</v>
      </c>
      <c r="C47" s="1155" t="s">
        <v>312</v>
      </c>
      <c r="D47" s="1156" t="s">
        <v>314</v>
      </c>
      <c r="E47" s="1157" t="s">
        <v>16</v>
      </c>
      <c r="F47" s="246" t="s">
        <v>141</v>
      </c>
      <c r="G47" s="287" t="s">
        <v>370</v>
      </c>
      <c r="H47" s="288" t="s">
        <v>99</v>
      </c>
      <c r="I47" s="199">
        <v>41672</v>
      </c>
      <c r="J47" s="199">
        <v>41673</v>
      </c>
      <c r="K47" s="512" t="s">
        <v>317</v>
      </c>
      <c r="L47" s="289" t="s">
        <v>318</v>
      </c>
      <c r="M47" s="199" t="s">
        <v>319</v>
      </c>
      <c r="N47" s="1160">
        <v>3860</v>
      </c>
      <c r="O47" s="1135" t="s">
        <v>122</v>
      </c>
      <c r="P47" s="1165">
        <v>64</v>
      </c>
      <c r="Q47" s="1168" t="s">
        <v>322</v>
      </c>
      <c r="R47" s="293">
        <v>41707</v>
      </c>
      <c r="S47" s="293"/>
    </row>
    <row r="48" spans="1:20" ht="18.75" customHeight="1" x14ac:dyDescent="0.2">
      <c r="A48" s="1153"/>
      <c r="B48" s="285" t="s">
        <v>61</v>
      </c>
      <c r="C48" s="1155"/>
      <c r="D48" s="1156"/>
      <c r="E48" s="1158"/>
      <c r="F48" s="246" t="s">
        <v>141</v>
      </c>
      <c r="G48" s="287" t="s">
        <v>370</v>
      </c>
      <c r="H48" s="288" t="s">
        <v>99</v>
      </c>
      <c r="I48" s="199">
        <f>I47</f>
        <v>41672</v>
      </c>
      <c r="J48" s="199">
        <v>41673</v>
      </c>
      <c r="K48" s="512" t="s">
        <v>319</v>
      </c>
      <c r="L48" s="289" t="s">
        <v>321</v>
      </c>
      <c r="M48" s="199" t="s">
        <v>320</v>
      </c>
      <c r="N48" s="1161"/>
      <c r="O48" s="1136"/>
      <c r="P48" s="1166"/>
      <c r="Q48" s="1169"/>
      <c r="R48" s="293"/>
      <c r="S48" s="293"/>
    </row>
    <row r="49" spans="1:20" ht="18.75" customHeight="1" x14ac:dyDescent="0.2">
      <c r="A49" s="1154"/>
      <c r="B49" s="285" t="s">
        <v>62</v>
      </c>
      <c r="C49" s="1155"/>
      <c r="D49" s="1156"/>
      <c r="E49" s="1159"/>
      <c r="F49" s="248" t="s">
        <v>141</v>
      </c>
      <c r="G49" s="287" t="s">
        <v>370</v>
      </c>
      <c r="H49" s="293" t="s">
        <v>99</v>
      </c>
      <c r="I49" s="199">
        <v>41673</v>
      </c>
      <c r="J49" s="199">
        <v>41675</v>
      </c>
      <c r="K49" s="200" t="s">
        <v>320</v>
      </c>
      <c r="L49" s="293">
        <v>41700</v>
      </c>
      <c r="M49" s="293">
        <v>41704</v>
      </c>
      <c r="N49" s="1162"/>
      <c r="O49" s="1137"/>
      <c r="P49" s="1167"/>
      <c r="Q49" s="1170"/>
      <c r="R49" s="293">
        <v>41737</v>
      </c>
      <c r="S49" s="293"/>
    </row>
    <row r="50" spans="1:20" ht="18.75" customHeight="1" x14ac:dyDescent="0.2">
      <c r="A50" s="1152">
        <v>20</v>
      </c>
      <c r="B50" s="285" t="s">
        <v>60</v>
      </c>
      <c r="C50" s="1155" t="s">
        <v>332</v>
      </c>
      <c r="D50" s="1156" t="s">
        <v>315</v>
      </c>
      <c r="E50" s="1157" t="s">
        <v>16</v>
      </c>
      <c r="F50" s="246" t="s">
        <v>141</v>
      </c>
      <c r="G50" s="287" t="s">
        <v>370</v>
      </c>
      <c r="H50" s="288" t="s">
        <v>99</v>
      </c>
      <c r="I50" s="199">
        <v>41672</v>
      </c>
      <c r="J50" s="199">
        <v>41673</v>
      </c>
      <c r="K50" s="512" t="s">
        <v>317</v>
      </c>
      <c r="L50" s="289" t="s">
        <v>318</v>
      </c>
      <c r="M50" s="199" t="s">
        <v>319</v>
      </c>
      <c r="N50" s="1160">
        <v>2100</v>
      </c>
      <c r="O50" s="1135" t="s">
        <v>122</v>
      </c>
      <c r="P50" s="1165">
        <v>65</v>
      </c>
      <c r="Q50" s="1168" t="s">
        <v>322</v>
      </c>
      <c r="R50" s="293">
        <v>41707</v>
      </c>
      <c r="S50" s="293"/>
    </row>
    <row r="51" spans="1:20" ht="18.75" customHeight="1" x14ac:dyDescent="0.2">
      <c r="A51" s="1153"/>
      <c r="B51" s="285" t="s">
        <v>61</v>
      </c>
      <c r="C51" s="1155"/>
      <c r="D51" s="1156"/>
      <c r="E51" s="1158"/>
      <c r="F51" s="246" t="s">
        <v>141</v>
      </c>
      <c r="G51" s="287" t="s">
        <v>370</v>
      </c>
      <c r="H51" s="288" t="s">
        <v>99</v>
      </c>
      <c r="I51" s="199">
        <f>I50</f>
        <v>41672</v>
      </c>
      <c r="J51" s="199">
        <v>41673</v>
      </c>
      <c r="K51" s="512" t="s">
        <v>317</v>
      </c>
      <c r="L51" s="289" t="s">
        <v>318</v>
      </c>
      <c r="M51" s="199" t="s">
        <v>319</v>
      </c>
      <c r="N51" s="1161"/>
      <c r="O51" s="1136"/>
      <c r="P51" s="1166"/>
      <c r="Q51" s="1169"/>
      <c r="R51" s="293"/>
      <c r="S51" s="293"/>
    </row>
    <row r="52" spans="1:20" x14ac:dyDescent="0.2">
      <c r="A52" s="1154"/>
      <c r="B52" s="285" t="s">
        <v>62</v>
      </c>
      <c r="C52" s="1155"/>
      <c r="D52" s="1156"/>
      <c r="E52" s="1159"/>
      <c r="F52" s="248" t="s">
        <v>141</v>
      </c>
      <c r="G52" s="287" t="s">
        <v>370</v>
      </c>
      <c r="H52" s="293" t="s">
        <v>99</v>
      </c>
      <c r="I52" s="199">
        <v>41673</v>
      </c>
      <c r="J52" s="199">
        <v>41675</v>
      </c>
      <c r="K52" s="200" t="s">
        <v>316</v>
      </c>
      <c r="L52" s="293">
        <v>41700</v>
      </c>
      <c r="M52" s="293">
        <v>41704</v>
      </c>
      <c r="N52" s="1162"/>
      <c r="O52" s="1137"/>
      <c r="P52" s="1167"/>
      <c r="Q52" s="1170"/>
      <c r="R52" s="293">
        <v>41723</v>
      </c>
      <c r="S52" s="293"/>
    </row>
    <row r="53" spans="1:20" ht="18.75" customHeight="1" x14ac:dyDescent="0.2">
      <c r="A53" s="1152">
        <v>21</v>
      </c>
      <c r="B53" s="285" t="s">
        <v>60</v>
      </c>
      <c r="C53" s="1155" t="s">
        <v>334</v>
      </c>
      <c r="D53" s="1156" t="s">
        <v>337</v>
      </c>
      <c r="E53" s="1157" t="s">
        <v>16</v>
      </c>
      <c r="F53" s="246" t="s">
        <v>141</v>
      </c>
      <c r="G53" s="287" t="s">
        <v>370</v>
      </c>
      <c r="H53" s="288" t="s">
        <v>99</v>
      </c>
      <c r="I53" s="199">
        <v>41713</v>
      </c>
      <c r="J53" s="199">
        <v>41715</v>
      </c>
      <c r="K53" s="200">
        <f>J53+14</f>
        <v>41729</v>
      </c>
      <c r="L53" s="199">
        <v>41749</v>
      </c>
      <c r="M53" s="199">
        <v>41754</v>
      </c>
      <c r="N53" s="1160"/>
      <c r="O53" s="1135"/>
      <c r="P53" s="1165"/>
      <c r="Q53" s="1168"/>
      <c r="R53" s="293"/>
      <c r="S53" s="293"/>
    </row>
    <row r="54" spans="1:20" ht="18.75" customHeight="1" x14ac:dyDescent="0.2">
      <c r="A54" s="1153"/>
      <c r="B54" s="285" t="s">
        <v>61</v>
      </c>
      <c r="C54" s="1155"/>
      <c r="D54" s="1156"/>
      <c r="E54" s="1158"/>
      <c r="F54" s="246" t="s">
        <v>141</v>
      </c>
      <c r="G54" s="287" t="s">
        <v>370</v>
      </c>
      <c r="H54" s="288" t="s">
        <v>99</v>
      </c>
      <c r="I54" s="199">
        <f>I53</f>
        <v>41713</v>
      </c>
      <c r="J54" s="199">
        <v>41715</v>
      </c>
      <c r="K54" s="200">
        <f>J54+14</f>
        <v>41729</v>
      </c>
      <c r="L54" s="199">
        <v>41983</v>
      </c>
      <c r="M54" s="199">
        <f>L54+2</f>
        <v>41985</v>
      </c>
      <c r="N54" s="1161"/>
      <c r="O54" s="1136"/>
      <c r="P54" s="1166"/>
      <c r="Q54" s="1169"/>
      <c r="R54" s="293"/>
      <c r="S54" s="293"/>
    </row>
    <row r="55" spans="1:20" x14ac:dyDescent="0.2">
      <c r="A55" s="1154"/>
      <c r="B55" s="285" t="s">
        <v>62</v>
      </c>
      <c r="C55" s="1155"/>
      <c r="D55" s="1156"/>
      <c r="E55" s="1159"/>
      <c r="F55" s="246" t="s">
        <v>141</v>
      </c>
      <c r="G55" s="287" t="s">
        <v>370</v>
      </c>
      <c r="H55" s="288" t="s">
        <v>99</v>
      </c>
      <c r="I55" s="199">
        <v>41729</v>
      </c>
      <c r="J55" s="199">
        <v>41749</v>
      </c>
      <c r="K55" s="200">
        <f>J55+15</f>
        <v>41764</v>
      </c>
      <c r="L55" s="293"/>
      <c r="M55" s="293"/>
      <c r="N55" s="1162"/>
      <c r="O55" s="1137"/>
      <c r="P55" s="1167"/>
      <c r="Q55" s="1170"/>
      <c r="R55" s="293"/>
      <c r="S55" s="293"/>
    </row>
    <row r="56" spans="1:20" s="852" customFormat="1" ht="18.75" customHeight="1" x14ac:dyDescent="0.2">
      <c r="A56" s="1138">
        <v>22</v>
      </c>
      <c r="B56" s="845" t="s">
        <v>60</v>
      </c>
      <c r="C56" s="1141" t="s">
        <v>343</v>
      </c>
      <c r="D56" s="1142" t="s">
        <v>459</v>
      </c>
      <c r="E56" s="1143" t="s">
        <v>16</v>
      </c>
      <c r="F56" s="846" t="s">
        <v>141</v>
      </c>
      <c r="G56" s="847" t="s">
        <v>370</v>
      </c>
      <c r="H56" s="848" t="s">
        <v>99</v>
      </c>
      <c r="I56" s="849">
        <v>41821</v>
      </c>
      <c r="J56" s="849">
        <f>I56</f>
        <v>41821</v>
      </c>
      <c r="K56" s="849">
        <f t="shared" ref="K56:L58" si="1">J56+15</f>
        <v>41836</v>
      </c>
      <c r="L56" s="849">
        <f t="shared" si="1"/>
        <v>41851</v>
      </c>
      <c r="M56" s="849">
        <f>L56+7</f>
        <v>41858</v>
      </c>
      <c r="N56" s="1146"/>
      <c r="O56" s="1149"/>
      <c r="P56" s="1129"/>
      <c r="Q56" s="1132"/>
      <c r="R56" s="850">
        <f>M56+60</f>
        <v>41918</v>
      </c>
      <c r="S56" s="850"/>
      <c r="T56" s="851"/>
    </row>
    <row r="57" spans="1:20" s="852" customFormat="1" ht="18.75" customHeight="1" x14ac:dyDescent="0.2">
      <c r="A57" s="1139"/>
      <c r="B57" s="845" t="s">
        <v>61</v>
      </c>
      <c r="C57" s="1141"/>
      <c r="D57" s="1142"/>
      <c r="E57" s="1144"/>
      <c r="F57" s="846" t="s">
        <v>141</v>
      </c>
      <c r="G57" s="847" t="s">
        <v>370</v>
      </c>
      <c r="H57" s="848" t="s">
        <v>99</v>
      </c>
      <c r="I57" s="849">
        <v>41897</v>
      </c>
      <c r="J57" s="849">
        <f>I57</f>
        <v>41897</v>
      </c>
      <c r="K57" s="849">
        <f t="shared" si="1"/>
        <v>41912</v>
      </c>
      <c r="L57" s="849">
        <f t="shared" si="1"/>
        <v>41927</v>
      </c>
      <c r="M57" s="849">
        <f>L57+7</f>
        <v>41934</v>
      </c>
      <c r="N57" s="1147"/>
      <c r="O57" s="1150"/>
      <c r="P57" s="1130"/>
      <c r="Q57" s="1133"/>
      <c r="R57" s="850">
        <f>M57+60</f>
        <v>41994</v>
      </c>
      <c r="S57" s="850"/>
      <c r="T57" s="851"/>
    </row>
    <row r="58" spans="1:20" s="852" customFormat="1" ht="18.75" customHeight="1" x14ac:dyDescent="0.2">
      <c r="A58" s="1139"/>
      <c r="B58" s="853" t="s">
        <v>397</v>
      </c>
      <c r="C58" s="1141"/>
      <c r="D58" s="1142"/>
      <c r="E58" s="1144"/>
      <c r="F58" s="846" t="s">
        <v>141</v>
      </c>
      <c r="G58" s="847" t="s">
        <v>370</v>
      </c>
      <c r="H58" s="848" t="s">
        <v>99</v>
      </c>
      <c r="I58" s="849">
        <v>41944</v>
      </c>
      <c r="J58" s="849">
        <f>I58</f>
        <v>41944</v>
      </c>
      <c r="K58" s="849">
        <f t="shared" si="1"/>
        <v>41959</v>
      </c>
      <c r="L58" s="849">
        <f t="shared" si="1"/>
        <v>41974</v>
      </c>
      <c r="M58" s="849">
        <f>L58+7</f>
        <v>41981</v>
      </c>
      <c r="N58" s="1147"/>
      <c r="O58" s="1150"/>
      <c r="P58" s="1130"/>
      <c r="Q58" s="1133"/>
      <c r="R58" s="850"/>
      <c r="S58" s="850"/>
      <c r="T58" s="851"/>
    </row>
    <row r="59" spans="1:20" s="852" customFormat="1" ht="15.75" x14ac:dyDescent="0.2">
      <c r="A59" s="1140"/>
      <c r="B59" s="845" t="s">
        <v>62</v>
      </c>
      <c r="C59" s="1141"/>
      <c r="D59" s="1142"/>
      <c r="E59" s="1145"/>
      <c r="F59" s="1163"/>
      <c r="G59" s="1163"/>
      <c r="H59" s="1163"/>
      <c r="I59" s="1163"/>
      <c r="J59" s="1163"/>
      <c r="K59" s="1163"/>
      <c r="L59" s="1163"/>
      <c r="M59" s="1164"/>
      <c r="N59" s="1148"/>
      <c r="O59" s="1151"/>
      <c r="P59" s="1131"/>
      <c r="Q59" s="1134"/>
      <c r="R59" s="850"/>
      <c r="S59" s="850"/>
      <c r="T59" s="851"/>
    </row>
    <row r="60" spans="1:20" s="135" customFormat="1" ht="18.75" customHeight="1" x14ac:dyDescent="0.2">
      <c r="A60" s="1114">
        <v>23</v>
      </c>
      <c r="B60" s="681" t="s">
        <v>60</v>
      </c>
      <c r="C60" s="1116" t="s">
        <v>344</v>
      </c>
      <c r="D60" s="1117" t="s">
        <v>431</v>
      </c>
      <c r="E60" s="1119" t="s">
        <v>16</v>
      </c>
      <c r="F60" s="682" t="s">
        <v>141</v>
      </c>
      <c r="G60" s="683" t="s">
        <v>370</v>
      </c>
      <c r="H60" s="684" t="s">
        <v>99</v>
      </c>
      <c r="I60" s="200">
        <v>41797</v>
      </c>
      <c r="J60" s="200">
        <f>I60</f>
        <v>41797</v>
      </c>
      <c r="K60" s="200">
        <f>J60+15</f>
        <v>41812</v>
      </c>
      <c r="L60" s="200">
        <f>K60+15</f>
        <v>41827</v>
      </c>
      <c r="M60" s="200">
        <f>L60+7</f>
        <v>41834</v>
      </c>
      <c r="N60" s="1121"/>
      <c r="O60" s="1123"/>
      <c r="P60" s="1125"/>
      <c r="Q60" s="1127"/>
      <c r="R60" s="685">
        <f>M60+15</f>
        <v>41849</v>
      </c>
      <c r="S60" s="685"/>
      <c r="T60" s="100"/>
    </row>
    <row r="61" spans="1:20" s="135" customFormat="1" ht="18.75" customHeight="1" x14ac:dyDescent="0.2">
      <c r="A61" s="1115"/>
      <c r="B61" s="681" t="s">
        <v>61</v>
      </c>
      <c r="C61" s="1116"/>
      <c r="D61" s="1117"/>
      <c r="E61" s="1120"/>
      <c r="F61" s="682" t="s">
        <v>141</v>
      </c>
      <c r="G61" s="683" t="s">
        <v>370</v>
      </c>
      <c r="H61" s="684" t="s">
        <v>99</v>
      </c>
      <c r="I61" s="200">
        <v>41897</v>
      </c>
      <c r="J61" s="200">
        <f>I61</f>
        <v>41897</v>
      </c>
      <c r="K61" s="200">
        <f>J61+15</f>
        <v>41912</v>
      </c>
      <c r="L61" s="200">
        <f>K61+15</f>
        <v>41927</v>
      </c>
      <c r="M61" s="200">
        <f>L61+7</f>
        <v>41934</v>
      </c>
      <c r="N61" s="1122"/>
      <c r="O61" s="1124"/>
      <c r="P61" s="1126"/>
      <c r="Q61" s="1128"/>
      <c r="R61" s="685">
        <f>M61+15</f>
        <v>41949</v>
      </c>
      <c r="S61" s="685"/>
      <c r="T61" s="100"/>
    </row>
    <row r="62" spans="1:20" s="135" customFormat="1" ht="18.75" customHeight="1" x14ac:dyDescent="0.2">
      <c r="A62" s="1115"/>
      <c r="B62" s="312" t="s">
        <v>451</v>
      </c>
      <c r="C62" s="1116"/>
      <c r="D62" s="1117"/>
      <c r="E62" s="1120"/>
      <c r="F62" s="682"/>
      <c r="G62" s="683"/>
      <c r="H62" s="684"/>
      <c r="I62" s="200"/>
      <c r="J62" s="200"/>
      <c r="K62" s="200"/>
      <c r="L62" s="200">
        <v>41958</v>
      </c>
      <c r="M62" s="200">
        <f>L62+7</f>
        <v>41965</v>
      </c>
      <c r="N62" s="1122"/>
      <c r="O62" s="1124"/>
      <c r="P62" s="1126"/>
      <c r="Q62" s="1128"/>
      <c r="R62" s="685"/>
      <c r="S62" s="685"/>
      <c r="T62" s="100"/>
    </row>
    <row r="63" spans="1:20" s="135" customFormat="1" ht="15" thickBot="1" x14ac:dyDescent="0.25">
      <c r="A63" s="1115"/>
      <c r="B63" s="862" t="s">
        <v>62</v>
      </c>
      <c r="C63" s="1114"/>
      <c r="D63" s="1118"/>
      <c r="E63" s="1120"/>
      <c r="F63" s="863" t="s">
        <v>141</v>
      </c>
      <c r="G63" s="864" t="s">
        <v>370</v>
      </c>
      <c r="H63" s="865" t="s">
        <v>99</v>
      </c>
      <c r="I63" s="197">
        <v>41891</v>
      </c>
      <c r="J63" s="197">
        <v>41898</v>
      </c>
      <c r="K63" s="197">
        <f>K61</f>
        <v>41912</v>
      </c>
      <c r="L63" s="866"/>
      <c r="M63" s="866"/>
      <c r="N63" s="1122"/>
      <c r="O63" s="1124"/>
      <c r="P63" s="1126"/>
      <c r="Q63" s="1128"/>
      <c r="R63" s="866"/>
      <c r="S63" s="866"/>
      <c r="T63" s="100"/>
    </row>
    <row r="64" spans="1:20" ht="18.75" customHeight="1" thickBot="1" x14ac:dyDescent="0.25">
      <c r="A64" s="1093">
        <v>24</v>
      </c>
      <c r="B64" s="867" t="s">
        <v>60</v>
      </c>
      <c r="C64" s="1093" t="s">
        <v>430</v>
      </c>
      <c r="D64" s="1096" t="s">
        <v>432</v>
      </c>
      <c r="E64" s="1099" t="s">
        <v>16</v>
      </c>
      <c r="F64" s="868" t="s">
        <v>141</v>
      </c>
      <c r="G64" s="869" t="s">
        <v>370</v>
      </c>
      <c r="H64" s="870" t="s">
        <v>99</v>
      </c>
      <c r="I64" s="237">
        <v>42095</v>
      </c>
      <c r="J64" s="237">
        <f>I64+3</f>
        <v>42098</v>
      </c>
      <c r="K64" s="242">
        <f>J64+15</f>
        <v>42113</v>
      </c>
      <c r="L64" s="237">
        <f>K64+15</f>
        <v>42128</v>
      </c>
      <c r="M64" s="237">
        <f>L64+5</f>
        <v>42133</v>
      </c>
      <c r="N64" s="1102"/>
      <c r="O64" s="1105"/>
      <c r="P64" s="1108"/>
      <c r="Q64" s="1111"/>
      <c r="R64" s="871"/>
      <c r="S64" s="871"/>
    </row>
    <row r="65" spans="1:19" ht="18.75" customHeight="1" x14ac:dyDescent="0.2">
      <c r="A65" s="1094"/>
      <c r="B65" s="872" t="s">
        <v>61</v>
      </c>
      <c r="C65" s="1094"/>
      <c r="D65" s="1097"/>
      <c r="E65" s="1100"/>
      <c r="F65" s="873" t="s">
        <v>141</v>
      </c>
      <c r="G65" s="874" t="s">
        <v>370</v>
      </c>
      <c r="H65" s="875" t="s">
        <v>99</v>
      </c>
      <c r="I65" s="237">
        <v>42095</v>
      </c>
      <c r="J65" s="237">
        <f>I65+3</f>
        <v>42098</v>
      </c>
      <c r="K65" s="242">
        <f>J65+15</f>
        <v>42113</v>
      </c>
      <c r="L65" s="237">
        <f>K65+15</f>
        <v>42128</v>
      </c>
      <c r="M65" s="237">
        <f>L65+5</f>
        <v>42133</v>
      </c>
      <c r="N65" s="1103"/>
      <c r="O65" s="1106"/>
      <c r="P65" s="1109"/>
      <c r="Q65" s="1112"/>
      <c r="R65" s="876"/>
      <c r="S65" s="876"/>
    </row>
    <row r="66" spans="1:19" ht="15" thickBot="1" x14ac:dyDescent="0.25">
      <c r="A66" s="1095"/>
      <c r="B66" s="877" t="s">
        <v>62</v>
      </c>
      <c r="C66" s="1095"/>
      <c r="D66" s="1098"/>
      <c r="E66" s="1101"/>
      <c r="F66" s="878"/>
      <c r="G66" s="879"/>
      <c r="H66" s="880"/>
      <c r="I66" s="881"/>
      <c r="J66" s="881"/>
      <c r="K66" s="801"/>
      <c r="L66" s="882"/>
      <c r="M66" s="882"/>
      <c r="N66" s="1104"/>
      <c r="O66" s="1107"/>
      <c r="P66" s="1110"/>
      <c r="Q66" s="1113"/>
      <c r="R66" s="882"/>
      <c r="S66" s="882"/>
    </row>
    <row r="67" spans="1:19" ht="18.75" customHeight="1" thickBot="1" x14ac:dyDescent="0.25">
      <c r="A67" s="1093">
        <v>25</v>
      </c>
      <c r="B67" s="867" t="s">
        <v>60</v>
      </c>
      <c r="C67" s="1093" t="s">
        <v>444</v>
      </c>
      <c r="D67" s="1096" t="s">
        <v>433</v>
      </c>
      <c r="E67" s="1099" t="s">
        <v>16</v>
      </c>
      <c r="F67" s="868" t="s">
        <v>141</v>
      </c>
      <c r="G67" s="869" t="s">
        <v>370</v>
      </c>
      <c r="H67" s="870" t="s">
        <v>99</v>
      </c>
      <c r="I67" s="237">
        <v>42186</v>
      </c>
      <c r="J67" s="237">
        <f t="shared" ref="J67:J68" si="2">I67+3</f>
        <v>42189</v>
      </c>
      <c r="K67" s="242">
        <f t="shared" ref="K67:L67" si="3">J67+15</f>
        <v>42204</v>
      </c>
      <c r="L67" s="237">
        <f t="shared" si="3"/>
        <v>42219</v>
      </c>
      <c r="M67" s="237">
        <f t="shared" ref="M67:M68" si="4">L67+5</f>
        <v>42224</v>
      </c>
      <c r="N67" s="1102"/>
      <c r="O67" s="1105"/>
      <c r="P67" s="1108"/>
      <c r="Q67" s="1111"/>
      <c r="R67" s="871"/>
      <c r="S67" s="871"/>
    </row>
    <row r="68" spans="1:19" ht="18.75" customHeight="1" x14ac:dyDescent="0.2">
      <c r="A68" s="1094"/>
      <c r="B68" s="872" t="s">
        <v>61</v>
      </c>
      <c r="C68" s="1094"/>
      <c r="D68" s="1097"/>
      <c r="E68" s="1100"/>
      <c r="F68" s="873" t="s">
        <v>141</v>
      </c>
      <c r="G68" s="874" t="s">
        <v>370</v>
      </c>
      <c r="H68" s="875" t="s">
        <v>99</v>
      </c>
      <c r="I68" s="237">
        <v>42095</v>
      </c>
      <c r="J68" s="237">
        <f t="shared" si="2"/>
        <v>42098</v>
      </c>
      <c r="K68" s="242">
        <f t="shared" ref="K68:L68" si="5">J68+15</f>
        <v>42113</v>
      </c>
      <c r="L68" s="237">
        <f t="shared" si="5"/>
        <v>42128</v>
      </c>
      <c r="M68" s="237">
        <f t="shared" si="4"/>
        <v>42133</v>
      </c>
      <c r="N68" s="1103"/>
      <c r="O68" s="1106"/>
      <c r="P68" s="1109"/>
      <c r="Q68" s="1112"/>
      <c r="R68" s="876"/>
      <c r="S68" s="876"/>
    </row>
    <row r="69" spans="1:19" ht="15" thickBot="1" x14ac:dyDescent="0.25">
      <c r="A69" s="1095"/>
      <c r="B69" s="877" t="s">
        <v>62</v>
      </c>
      <c r="C69" s="1095"/>
      <c r="D69" s="1098"/>
      <c r="E69" s="1101"/>
      <c r="F69" s="878"/>
      <c r="G69" s="879"/>
      <c r="H69" s="880"/>
      <c r="I69" s="881"/>
      <c r="J69" s="881"/>
      <c r="K69" s="801"/>
      <c r="L69" s="882"/>
      <c r="M69" s="882"/>
      <c r="N69" s="1104"/>
      <c r="O69" s="1107"/>
      <c r="P69" s="1110"/>
      <c r="Q69" s="1113"/>
      <c r="R69" s="882"/>
      <c r="S69" s="882"/>
    </row>
    <row r="70" spans="1:19" ht="18.75" customHeight="1" thickBot="1" x14ac:dyDescent="0.25">
      <c r="A70" s="1093">
        <v>26</v>
      </c>
      <c r="B70" s="867" t="s">
        <v>60</v>
      </c>
      <c r="C70" s="1093" t="s">
        <v>445</v>
      </c>
      <c r="D70" s="1096" t="s">
        <v>434</v>
      </c>
      <c r="E70" s="1099" t="s">
        <v>16</v>
      </c>
      <c r="F70" s="868" t="s">
        <v>141</v>
      </c>
      <c r="G70" s="869" t="s">
        <v>370</v>
      </c>
      <c r="H70" s="870" t="s">
        <v>99</v>
      </c>
      <c r="I70" s="237">
        <v>42309</v>
      </c>
      <c r="J70" s="237">
        <f t="shared" ref="J70:J74" si="6">I70+3</f>
        <v>42312</v>
      </c>
      <c r="K70" s="242">
        <f t="shared" ref="K70:L70" si="7">J70+15</f>
        <v>42327</v>
      </c>
      <c r="L70" s="237">
        <f t="shared" si="7"/>
        <v>42342</v>
      </c>
      <c r="M70" s="237">
        <f t="shared" ref="M70:M74" si="8">L70+5</f>
        <v>42347</v>
      </c>
      <c r="N70" s="1102"/>
      <c r="O70" s="1105"/>
      <c r="P70" s="1108"/>
      <c r="Q70" s="1111"/>
      <c r="R70" s="871"/>
      <c r="S70" s="871"/>
    </row>
    <row r="71" spans="1:19" ht="18.75" customHeight="1" x14ac:dyDescent="0.2">
      <c r="A71" s="1094"/>
      <c r="B71" s="872" t="s">
        <v>61</v>
      </c>
      <c r="C71" s="1094"/>
      <c r="D71" s="1097"/>
      <c r="E71" s="1100"/>
      <c r="F71" s="873" t="s">
        <v>141</v>
      </c>
      <c r="G71" s="874" t="s">
        <v>370</v>
      </c>
      <c r="H71" s="875" t="s">
        <v>99</v>
      </c>
      <c r="I71" s="237">
        <v>42309</v>
      </c>
      <c r="J71" s="237">
        <f t="shared" si="6"/>
        <v>42312</v>
      </c>
      <c r="K71" s="242">
        <f t="shared" ref="K71:L71" si="9">J71+15</f>
        <v>42327</v>
      </c>
      <c r="L71" s="237">
        <f t="shared" si="9"/>
        <v>42342</v>
      </c>
      <c r="M71" s="237">
        <f t="shared" si="8"/>
        <v>42347</v>
      </c>
      <c r="N71" s="1103"/>
      <c r="O71" s="1106"/>
      <c r="P71" s="1109"/>
      <c r="Q71" s="1112"/>
      <c r="R71" s="876"/>
      <c r="S71" s="876"/>
    </row>
    <row r="72" spans="1:19" ht="15" thickBot="1" x14ac:dyDescent="0.25">
      <c r="A72" s="1095"/>
      <c r="B72" s="877" t="s">
        <v>62</v>
      </c>
      <c r="C72" s="1095"/>
      <c r="D72" s="1098"/>
      <c r="E72" s="1101"/>
      <c r="F72" s="878"/>
      <c r="G72" s="879"/>
      <c r="H72" s="880"/>
      <c r="I72" s="881"/>
      <c r="J72" s="881"/>
      <c r="K72" s="801"/>
      <c r="L72" s="882"/>
      <c r="M72" s="882"/>
      <c r="N72" s="1104"/>
      <c r="O72" s="1107"/>
      <c r="P72" s="1110"/>
      <c r="Q72" s="1113"/>
      <c r="R72" s="882"/>
      <c r="S72" s="882"/>
    </row>
    <row r="73" spans="1:19" ht="18.75" customHeight="1" thickBot="1" x14ac:dyDescent="0.25">
      <c r="A73" s="1093">
        <v>26</v>
      </c>
      <c r="B73" s="867" t="s">
        <v>60</v>
      </c>
      <c r="C73" s="1093" t="s">
        <v>446</v>
      </c>
      <c r="D73" s="1096" t="s">
        <v>443</v>
      </c>
      <c r="E73" s="1099" t="s">
        <v>16</v>
      </c>
      <c r="F73" s="868" t="s">
        <v>141</v>
      </c>
      <c r="G73" s="869" t="s">
        <v>370</v>
      </c>
      <c r="H73" s="870" t="s">
        <v>99</v>
      </c>
      <c r="I73" s="237">
        <f>'Consultant services- Individual'!O67+30</f>
        <v>42067</v>
      </c>
      <c r="J73" s="237">
        <f t="shared" si="6"/>
        <v>42070</v>
      </c>
      <c r="K73" s="242">
        <f t="shared" ref="K73:L73" si="10">J73+15</f>
        <v>42085</v>
      </c>
      <c r="L73" s="237">
        <f t="shared" si="10"/>
        <v>42100</v>
      </c>
      <c r="M73" s="237">
        <f t="shared" si="8"/>
        <v>42105</v>
      </c>
      <c r="N73" s="1102"/>
      <c r="O73" s="1105"/>
      <c r="P73" s="1108"/>
      <c r="Q73" s="1111"/>
      <c r="R73" s="871"/>
      <c r="S73" s="871"/>
    </row>
    <row r="74" spans="1:19" ht="18.75" customHeight="1" x14ac:dyDescent="0.2">
      <c r="A74" s="1094"/>
      <c r="B74" s="872" t="s">
        <v>61</v>
      </c>
      <c r="C74" s="1094"/>
      <c r="D74" s="1097"/>
      <c r="E74" s="1100"/>
      <c r="F74" s="873" t="s">
        <v>141</v>
      </c>
      <c r="G74" s="874" t="s">
        <v>370</v>
      </c>
      <c r="H74" s="875" t="s">
        <v>99</v>
      </c>
      <c r="I74" s="237">
        <f>I73</f>
        <v>42067</v>
      </c>
      <c r="J74" s="237">
        <f t="shared" si="6"/>
        <v>42070</v>
      </c>
      <c r="K74" s="242">
        <f t="shared" ref="K74:L74" si="11">J74+15</f>
        <v>42085</v>
      </c>
      <c r="L74" s="237">
        <f t="shared" si="11"/>
        <v>42100</v>
      </c>
      <c r="M74" s="237">
        <f t="shared" si="8"/>
        <v>42105</v>
      </c>
      <c r="N74" s="1103"/>
      <c r="O74" s="1106"/>
      <c r="P74" s="1109"/>
      <c r="Q74" s="1112"/>
      <c r="R74" s="876"/>
      <c r="S74" s="876"/>
    </row>
    <row r="75" spans="1:19" ht="15" thickBot="1" x14ac:dyDescent="0.25">
      <c r="A75" s="1095"/>
      <c r="B75" s="877" t="s">
        <v>62</v>
      </c>
      <c r="C75" s="1095"/>
      <c r="D75" s="1098"/>
      <c r="E75" s="1101"/>
      <c r="F75" s="878"/>
      <c r="G75" s="879"/>
      <c r="H75" s="880"/>
      <c r="I75" s="881"/>
      <c r="J75" s="881"/>
      <c r="K75" s="801"/>
      <c r="L75" s="882"/>
      <c r="M75" s="882"/>
      <c r="N75" s="1104"/>
      <c r="O75" s="1107"/>
      <c r="P75" s="1110"/>
      <c r="Q75" s="1113"/>
      <c r="R75" s="882"/>
      <c r="S75" s="882"/>
    </row>
    <row r="76" spans="1:19" x14ac:dyDescent="0.2">
      <c r="A76" s="390"/>
      <c r="B76" s="391"/>
      <c r="C76" s="390"/>
      <c r="D76" s="392"/>
      <c r="E76" s="393"/>
      <c r="F76" s="394"/>
      <c r="G76" s="395"/>
      <c r="H76" s="396"/>
      <c r="I76" s="395"/>
      <c r="J76" s="395"/>
      <c r="K76" s="513"/>
      <c r="L76" s="396"/>
      <c r="M76" s="396"/>
      <c r="N76" s="397"/>
      <c r="O76" s="398"/>
      <c r="P76" s="399"/>
      <c r="Q76" s="400"/>
      <c r="R76" s="396"/>
      <c r="S76" s="396"/>
    </row>
    <row r="77" spans="1:19" x14ac:dyDescent="0.2">
      <c r="A77" s="390"/>
      <c r="B77" s="391"/>
      <c r="C77" s="390"/>
      <c r="D77" s="392"/>
      <c r="E77" s="393"/>
      <c r="F77" s="394"/>
      <c r="G77" s="395"/>
      <c r="H77" s="396"/>
      <c r="I77" s="395"/>
      <c r="J77" s="395"/>
      <c r="K77" s="513"/>
      <c r="L77" s="396"/>
      <c r="M77" s="396"/>
      <c r="N77" s="397"/>
      <c r="O77" s="398"/>
      <c r="P77" s="399"/>
      <c r="Q77" s="400"/>
      <c r="R77" s="396"/>
      <c r="S77" s="396"/>
    </row>
    <row r="78" spans="1:19" x14ac:dyDescent="0.2">
      <c r="A78" s="390"/>
      <c r="B78" s="391"/>
      <c r="C78" s="390"/>
      <c r="D78" s="392"/>
      <c r="E78" s="393"/>
      <c r="F78" s="394"/>
      <c r="G78" s="395"/>
      <c r="H78" s="396"/>
      <c r="I78" s="395"/>
      <c r="J78" s="395"/>
      <c r="K78" s="513"/>
      <c r="L78" s="396"/>
      <c r="M78" s="396"/>
      <c r="N78" s="397"/>
      <c r="O78" s="398"/>
      <c r="P78" s="399"/>
      <c r="Q78" s="400"/>
      <c r="R78" s="396"/>
      <c r="S78" s="396"/>
    </row>
    <row r="79" spans="1:19" x14ac:dyDescent="0.2">
      <c r="A79" s="390"/>
      <c r="B79" s="391"/>
      <c r="C79" s="390"/>
      <c r="D79" s="392"/>
      <c r="E79" s="393"/>
      <c r="F79" s="394"/>
      <c r="G79" s="395"/>
      <c r="H79" s="396"/>
      <c r="I79" s="395"/>
      <c r="J79" s="395"/>
      <c r="K79" s="513"/>
      <c r="L79" s="396"/>
      <c r="M79" s="396"/>
      <c r="N79" s="397"/>
      <c r="O79" s="398"/>
      <c r="P79" s="399"/>
      <c r="Q79" s="400"/>
      <c r="R79" s="396"/>
      <c r="S79" s="396"/>
    </row>
    <row r="80" spans="1:19" x14ac:dyDescent="0.2">
      <c r="A80" s="260"/>
      <c r="B80" s="261"/>
      <c r="C80" s="260"/>
      <c r="D80" s="262"/>
      <c r="E80" s="263"/>
      <c r="F80" s="264"/>
      <c r="G80" s="265"/>
      <c r="H80" s="266"/>
      <c r="I80" s="267"/>
      <c r="J80" s="268"/>
      <c r="K80" s="514"/>
      <c r="L80" s="269"/>
      <c r="M80" s="269"/>
      <c r="N80" s="270"/>
      <c r="O80" s="271"/>
      <c r="P80" s="272"/>
      <c r="Q80" s="273"/>
      <c r="R80" s="269"/>
      <c r="S80" s="269"/>
    </row>
    <row r="81" spans="1:1" x14ac:dyDescent="0.2">
      <c r="A81" t="s">
        <v>247</v>
      </c>
    </row>
    <row r="82" spans="1:1" x14ac:dyDescent="0.2">
      <c r="A82" t="s">
        <v>246</v>
      </c>
    </row>
    <row r="83" spans="1:1" x14ac:dyDescent="0.2">
      <c r="A83" t="s">
        <v>243</v>
      </c>
    </row>
  </sheetData>
  <mergeCells count="172">
    <mergeCell ref="A38:A40"/>
    <mergeCell ref="C38:C40"/>
    <mergeCell ref="D38:D40"/>
    <mergeCell ref="N38:N40"/>
    <mergeCell ref="O38:O40"/>
    <mergeCell ref="E38:E40"/>
    <mergeCell ref="P47:P49"/>
    <mergeCell ref="E47:E49"/>
    <mergeCell ref="P44:P46"/>
    <mergeCell ref="C47:C49"/>
    <mergeCell ref="D47:D49"/>
    <mergeCell ref="N47:N49"/>
    <mergeCell ref="L46:M46"/>
    <mergeCell ref="A1:M1"/>
    <mergeCell ref="A2:M2"/>
    <mergeCell ref="A6:A14"/>
    <mergeCell ref="C6:C14"/>
    <mergeCell ref="D6:D14"/>
    <mergeCell ref="E6:E14"/>
    <mergeCell ref="O32:O34"/>
    <mergeCell ref="E29:E31"/>
    <mergeCell ref="A29:A31"/>
    <mergeCell ref="A23:A24"/>
    <mergeCell ref="C23:C24"/>
    <mergeCell ref="D23:D24"/>
    <mergeCell ref="E23:E24"/>
    <mergeCell ref="N23:N24"/>
    <mergeCell ref="O23:O24"/>
    <mergeCell ref="F22:H22"/>
    <mergeCell ref="F14:J14"/>
    <mergeCell ref="E32:E34"/>
    <mergeCell ref="C29:C31"/>
    <mergeCell ref="D29:D31"/>
    <mergeCell ref="A25:A26"/>
    <mergeCell ref="C25:C26"/>
    <mergeCell ref="D25:D26"/>
    <mergeCell ref="O26:O28"/>
    <mergeCell ref="O35:O37"/>
    <mergeCell ref="O44:O46"/>
    <mergeCell ref="P38:P40"/>
    <mergeCell ref="Q38:Q40"/>
    <mergeCell ref="P32:P34"/>
    <mergeCell ref="Q32:Q34"/>
    <mergeCell ref="P35:P37"/>
    <mergeCell ref="Q35:Q37"/>
    <mergeCell ref="N32:N34"/>
    <mergeCell ref="N44:N46"/>
    <mergeCell ref="Q44:Q46"/>
    <mergeCell ref="E35:E37"/>
    <mergeCell ref="A32:A34"/>
    <mergeCell ref="C32:C34"/>
    <mergeCell ref="D32:D34"/>
    <mergeCell ref="A35:A37"/>
    <mergeCell ref="C35:C37"/>
    <mergeCell ref="D35:D37"/>
    <mergeCell ref="N35:N37"/>
    <mergeCell ref="S6:S14"/>
    <mergeCell ref="A27:A28"/>
    <mergeCell ref="C27:C28"/>
    <mergeCell ref="D27:D28"/>
    <mergeCell ref="N6:N14"/>
    <mergeCell ref="O6:O14"/>
    <mergeCell ref="S15:S18"/>
    <mergeCell ref="A19:A22"/>
    <mergeCell ref="C19:C22"/>
    <mergeCell ref="D19:D22"/>
    <mergeCell ref="E19:E22"/>
    <mergeCell ref="N19:N22"/>
    <mergeCell ref="O19:O22"/>
    <mergeCell ref="O15:O18"/>
    <mergeCell ref="P15:P18"/>
    <mergeCell ref="P6:P14"/>
    <mergeCell ref="Q6:Q14"/>
    <mergeCell ref="Q15:Q18"/>
    <mergeCell ref="A15:A18"/>
    <mergeCell ref="C15:C18"/>
    <mergeCell ref="D15:D18"/>
    <mergeCell ref="E15:E18"/>
    <mergeCell ref="N15:N18"/>
    <mergeCell ref="S19:S22"/>
    <mergeCell ref="S23:S24"/>
    <mergeCell ref="P19:P22"/>
    <mergeCell ref="Q19:Q22"/>
    <mergeCell ref="P26:P28"/>
    <mergeCell ref="Q26:Q28"/>
    <mergeCell ref="Q29:Q31"/>
    <mergeCell ref="P29:P31"/>
    <mergeCell ref="O29:O31"/>
    <mergeCell ref="N29:N31"/>
    <mergeCell ref="Q23:Q24"/>
    <mergeCell ref="P23:P24"/>
    <mergeCell ref="N27:N28"/>
    <mergeCell ref="P53:P55"/>
    <mergeCell ref="Q53:Q55"/>
    <mergeCell ref="A41:A43"/>
    <mergeCell ref="C41:C43"/>
    <mergeCell ref="D41:D43"/>
    <mergeCell ref="E41:E43"/>
    <mergeCell ref="N41:N43"/>
    <mergeCell ref="O41:O43"/>
    <mergeCell ref="P41:P43"/>
    <mergeCell ref="Q41:Q43"/>
    <mergeCell ref="P50:P52"/>
    <mergeCell ref="Q50:Q52"/>
    <mergeCell ref="O47:O49"/>
    <mergeCell ref="Q47:Q49"/>
    <mergeCell ref="A44:A46"/>
    <mergeCell ref="A47:A49"/>
    <mergeCell ref="C44:C46"/>
    <mergeCell ref="D44:D46"/>
    <mergeCell ref="E44:E46"/>
    <mergeCell ref="A50:A52"/>
    <mergeCell ref="C50:C52"/>
    <mergeCell ref="D50:D52"/>
    <mergeCell ref="E50:E52"/>
    <mergeCell ref="N50:N52"/>
    <mergeCell ref="O50:O52"/>
    <mergeCell ref="A56:A59"/>
    <mergeCell ref="C56:C59"/>
    <mergeCell ref="D56:D59"/>
    <mergeCell ref="E56:E59"/>
    <mergeCell ref="N56:N59"/>
    <mergeCell ref="O56:O59"/>
    <mergeCell ref="A53:A55"/>
    <mergeCell ref="C53:C55"/>
    <mergeCell ref="D53:D55"/>
    <mergeCell ref="E53:E55"/>
    <mergeCell ref="N53:N55"/>
    <mergeCell ref="O53:O55"/>
    <mergeCell ref="F59:M59"/>
    <mergeCell ref="A60:A63"/>
    <mergeCell ref="C60:C63"/>
    <mergeCell ref="D60:D63"/>
    <mergeCell ref="E60:E63"/>
    <mergeCell ref="N60:N63"/>
    <mergeCell ref="O60:O63"/>
    <mergeCell ref="P60:P63"/>
    <mergeCell ref="Q60:Q63"/>
    <mergeCell ref="P56:P59"/>
    <mergeCell ref="Q56:Q59"/>
    <mergeCell ref="A64:A66"/>
    <mergeCell ref="C64:C66"/>
    <mergeCell ref="D64:D66"/>
    <mergeCell ref="E64:E66"/>
    <mergeCell ref="N64:N66"/>
    <mergeCell ref="O64:O66"/>
    <mergeCell ref="P64:P66"/>
    <mergeCell ref="Q64:Q66"/>
    <mergeCell ref="A67:A69"/>
    <mergeCell ref="C67:C69"/>
    <mergeCell ref="D67:D69"/>
    <mergeCell ref="E67:E69"/>
    <mergeCell ref="N67:N69"/>
    <mergeCell ref="O67:O69"/>
    <mergeCell ref="P67:P69"/>
    <mergeCell ref="Q67:Q69"/>
    <mergeCell ref="A70:A72"/>
    <mergeCell ref="C70:C72"/>
    <mergeCell ref="D70:D72"/>
    <mergeCell ref="E70:E72"/>
    <mergeCell ref="N70:N72"/>
    <mergeCell ref="O70:O72"/>
    <mergeCell ref="P70:P72"/>
    <mergeCell ref="Q70:Q72"/>
    <mergeCell ref="A73:A75"/>
    <mergeCell ref="C73:C75"/>
    <mergeCell ref="D73:D75"/>
    <mergeCell ref="E73:E75"/>
    <mergeCell ref="N73:N75"/>
    <mergeCell ref="O73:O75"/>
    <mergeCell ref="P73:P75"/>
    <mergeCell ref="Q73:Q75"/>
  </mergeCells>
  <conditionalFormatting sqref="J23 I15:J17 I19:J21 I23:I25 I27 I29:I30 I6:I13 I38:I39 I32:I33 I35:I36 I41:I42 I44:I45 I47:I58 I60:I80">
    <cfRule type="expression" dxfId="2" priority="23" stopIfTrue="1">
      <formula>#REF!="No"</formula>
    </cfRule>
  </conditionalFormatting>
  <conditionalFormatting sqref="J62">
    <cfRule type="expression" dxfId="1" priority="2" stopIfTrue="1">
      <formula>#REF!="No"</formula>
    </cfRule>
  </conditionalFormatting>
  <conditionalFormatting sqref="J63">
    <cfRule type="expression" dxfId="0" priority="1" stopIfTrue="1">
      <formula>#REF!="No"</formula>
    </cfRule>
  </conditionalFormatting>
  <pageMargins left="0.31" right="0.34" top="0.75" bottom="0.75" header="0.3" footer="0.3"/>
  <pageSetup paperSize="8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8"/>
  <sheetViews>
    <sheetView zoomScale="75" zoomScaleNormal="75" zoomScaleSheetLayoutView="70" workbookViewId="0">
      <selection activeCell="B6" sqref="B6"/>
    </sheetView>
  </sheetViews>
  <sheetFormatPr defaultColWidth="9" defaultRowHeight="12.75" x14ac:dyDescent="0.2"/>
  <cols>
    <col min="1" max="1" width="6" style="29" customWidth="1"/>
    <col min="2" max="2" width="20.875" style="29" customWidth="1"/>
    <col min="3" max="3" width="4.875" style="29" customWidth="1"/>
    <col min="4" max="4" width="27.375" style="52" customWidth="1"/>
    <col min="5" max="5" width="7.625" style="52" customWidth="1"/>
    <col min="6" max="6" width="7.125" style="52" customWidth="1"/>
    <col min="7" max="7" width="12" style="53" customWidth="1"/>
    <col min="8" max="9" width="11.5" style="53" bestFit="1" customWidth="1"/>
    <col min="10" max="10" width="11.5" style="30" bestFit="1" customWidth="1"/>
    <col min="11" max="11" width="12" style="30" customWidth="1"/>
    <col min="12" max="12" width="11.625" style="30" customWidth="1"/>
    <col min="13" max="15" width="11.5" style="30" bestFit="1" customWidth="1"/>
    <col min="16" max="16" width="12" style="30" bestFit="1" customWidth="1"/>
    <col min="17" max="17" width="10.625" style="30" customWidth="1"/>
    <col min="18" max="18" width="11.25" style="30" customWidth="1"/>
    <col min="19" max="19" width="12.625" style="30" customWidth="1"/>
    <col min="20" max="20" width="9.625" style="30" customWidth="1"/>
    <col min="21" max="21" width="11.375" style="29" customWidth="1"/>
    <col min="22" max="22" width="12" style="29" customWidth="1"/>
    <col min="23" max="23" width="11.5" style="83" bestFit="1" customWidth="1"/>
    <col min="24" max="24" width="15.125" style="29" customWidth="1"/>
    <col min="25" max="16384" width="9" style="29"/>
  </cols>
  <sheetData>
    <row r="1" spans="1:24" ht="18" customHeight="1" x14ac:dyDescent="0.2">
      <c r="B1" s="66" t="s">
        <v>63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28"/>
      <c r="T1" s="28"/>
      <c r="U1" s="28"/>
      <c r="V1" s="28"/>
      <c r="W1" s="80"/>
      <c r="X1" s="28"/>
    </row>
    <row r="2" spans="1:24" ht="21" customHeight="1" x14ac:dyDescent="0.2">
      <c r="B2" s="1312" t="s">
        <v>110</v>
      </c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  <c r="S2" s="24"/>
      <c r="T2" s="24"/>
      <c r="U2" s="23"/>
      <c r="V2" s="23"/>
      <c r="W2" s="81"/>
      <c r="X2" s="23"/>
    </row>
    <row r="3" spans="1:24" ht="15.75" x14ac:dyDescent="0.25">
      <c r="A3" s="147" t="s">
        <v>410</v>
      </c>
      <c r="C3" s="23"/>
      <c r="D3" s="49"/>
      <c r="E3" s="50"/>
      <c r="F3" s="50"/>
      <c r="G3" s="51"/>
      <c r="H3" s="51"/>
      <c r="I3" s="51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3"/>
      <c r="W3" s="81"/>
      <c r="X3" s="23"/>
    </row>
    <row r="4" spans="1:24" ht="24" customHeight="1" thickBot="1" x14ac:dyDescent="0.25">
      <c r="B4" s="47"/>
      <c r="E4" s="54"/>
      <c r="F4" s="54"/>
      <c r="G4" s="54"/>
      <c r="H4" s="54"/>
      <c r="I4" s="54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82"/>
    </row>
    <row r="5" spans="1:24" s="33" customFormat="1" ht="138" customHeight="1" thickBot="1" x14ac:dyDescent="0.25">
      <c r="A5" s="56" t="s">
        <v>42</v>
      </c>
      <c r="B5" s="55"/>
      <c r="C5" s="78" t="s">
        <v>43</v>
      </c>
      <c r="D5" s="57" t="s">
        <v>64</v>
      </c>
      <c r="E5" s="58" t="s">
        <v>44</v>
      </c>
      <c r="F5" s="58" t="s">
        <v>45</v>
      </c>
      <c r="G5" s="91" t="s">
        <v>117</v>
      </c>
      <c r="H5" s="91" t="s">
        <v>67</v>
      </c>
      <c r="I5" s="91" t="s">
        <v>65</v>
      </c>
      <c r="J5" s="91" t="s">
        <v>118</v>
      </c>
      <c r="K5" s="59" t="s">
        <v>66</v>
      </c>
      <c r="L5" s="59" t="s">
        <v>68</v>
      </c>
      <c r="M5" s="59" t="s">
        <v>69</v>
      </c>
      <c r="N5" s="59" t="s">
        <v>70</v>
      </c>
      <c r="O5" s="59" t="s">
        <v>71</v>
      </c>
      <c r="P5" s="59" t="s">
        <v>72</v>
      </c>
      <c r="Q5" s="59" t="s">
        <v>73</v>
      </c>
      <c r="R5" s="73" t="s">
        <v>53</v>
      </c>
      <c r="S5" s="77" t="s">
        <v>54</v>
      </c>
      <c r="T5" s="56" t="s">
        <v>55</v>
      </c>
      <c r="U5" s="56" t="s">
        <v>56</v>
      </c>
      <c r="V5" s="56" t="s">
        <v>57</v>
      </c>
      <c r="W5" s="604" t="s">
        <v>74</v>
      </c>
      <c r="X5" s="31" t="s">
        <v>75</v>
      </c>
    </row>
    <row r="6" spans="1:24" s="601" customFormat="1" ht="25.5" x14ac:dyDescent="0.2">
      <c r="A6" s="1274">
        <v>1</v>
      </c>
      <c r="B6" s="61" t="s">
        <v>60</v>
      </c>
      <c r="C6" s="1274" t="s">
        <v>156</v>
      </c>
      <c r="D6" s="62" t="s">
        <v>86</v>
      </c>
      <c r="E6" s="67" t="s">
        <v>82</v>
      </c>
      <c r="F6" s="66" t="s">
        <v>37</v>
      </c>
      <c r="G6" s="67">
        <v>40431</v>
      </c>
      <c r="H6" s="67">
        <v>40445</v>
      </c>
      <c r="I6" s="67">
        <v>40387</v>
      </c>
      <c r="J6" s="67"/>
      <c r="K6" s="237">
        <v>40431</v>
      </c>
      <c r="L6" s="237">
        <v>40445</v>
      </c>
      <c r="M6" s="237">
        <v>40489</v>
      </c>
      <c r="N6" s="237">
        <v>40496</v>
      </c>
      <c r="O6" s="237">
        <v>40556</v>
      </c>
      <c r="P6" s="237">
        <v>40591</v>
      </c>
      <c r="Q6" s="237"/>
      <c r="R6" s="238">
        <v>40654</v>
      </c>
      <c r="S6" s="1314">
        <v>2134836</v>
      </c>
      <c r="T6" s="1301" t="s">
        <v>122</v>
      </c>
      <c r="U6" s="1304">
        <v>4</v>
      </c>
      <c r="V6" s="1298" t="s">
        <v>282</v>
      </c>
      <c r="W6" s="436">
        <v>42509</v>
      </c>
      <c r="X6" s="1295"/>
    </row>
    <row r="7" spans="1:24" s="602" customFormat="1" x14ac:dyDescent="0.2">
      <c r="A7" s="1275"/>
      <c r="B7" s="63" t="s">
        <v>61</v>
      </c>
      <c r="C7" s="1275"/>
      <c r="D7" s="60"/>
      <c r="E7" s="69" t="s">
        <v>82</v>
      </c>
      <c r="F7" s="68" t="s">
        <v>37</v>
      </c>
      <c r="G7" s="69">
        <f>J7</f>
        <v>40527</v>
      </c>
      <c r="H7" s="69">
        <v>40542</v>
      </c>
      <c r="I7" s="69">
        <v>40497</v>
      </c>
      <c r="J7" s="69">
        <v>40527</v>
      </c>
      <c r="K7" s="199">
        <v>40532</v>
      </c>
      <c r="L7" s="199">
        <f>H7</f>
        <v>40542</v>
      </c>
      <c r="M7" s="199">
        <f t="shared" ref="M7:M14" si="0">L7</f>
        <v>40542</v>
      </c>
      <c r="N7" s="199">
        <v>40547</v>
      </c>
      <c r="O7" s="199">
        <v>40592</v>
      </c>
      <c r="P7" s="199">
        <v>40622</v>
      </c>
      <c r="Q7" s="239">
        <v>40642</v>
      </c>
      <c r="R7" s="199">
        <v>40672</v>
      </c>
      <c r="S7" s="1315"/>
      <c r="T7" s="1302"/>
      <c r="U7" s="1305"/>
      <c r="V7" s="1299"/>
      <c r="W7" s="113">
        <v>42473</v>
      </c>
      <c r="X7" s="1296"/>
    </row>
    <row r="8" spans="1:24" s="603" customFormat="1" x14ac:dyDescent="0.2">
      <c r="A8" s="1275"/>
      <c r="B8" s="325" t="s">
        <v>189</v>
      </c>
      <c r="C8" s="1275"/>
      <c r="D8" s="104"/>
      <c r="E8" s="99" t="s">
        <v>82</v>
      </c>
      <c r="F8" s="107" t="s">
        <v>37</v>
      </c>
      <c r="G8" s="99">
        <v>40507</v>
      </c>
      <c r="H8" s="99">
        <f>G8+5</f>
        <v>40512</v>
      </c>
      <c r="I8" s="99">
        <f>H8+5</f>
        <v>40517</v>
      </c>
      <c r="J8" s="99">
        <f>I8+30</f>
        <v>40547</v>
      </c>
      <c r="K8" s="200">
        <f>J8+2</f>
        <v>40549</v>
      </c>
      <c r="L8" s="200">
        <f>K8+5</f>
        <v>40554</v>
      </c>
      <c r="M8" s="200">
        <f t="shared" si="0"/>
        <v>40554</v>
      </c>
      <c r="N8" s="200">
        <f>M8+3</f>
        <v>40557</v>
      </c>
      <c r="O8" s="200">
        <f>N8+45</f>
        <v>40602</v>
      </c>
      <c r="P8" s="200">
        <f>O8+30</f>
        <v>40632</v>
      </c>
      <c r="Q8" s="236">
        <f>P8+20</f>
        <v>40652</v>
      </c>
      <c r="R8" s="200">
        <f t="shared" ref="R8:R13" si="1">Q8+10</f>
        <v>40662</v>
      </c>
      <c r="S8" s="1315"/>
      <c r="T8" s="1302"/>
      <c r="U8" s="1305"/>
      <c r="V8" s="1299"/>
      <c r="W8" s="114">
        <f>W7</f>
        <v>42473</v>
      </c>
      <c r="X8" s="1296"/>
    </row>
    <row r="9" spans="1:24" s="603" customFormat="1" x14ac:dyDescent="0.2">
      <c r="A9" s="1275"/>
      <c r="B9" s="325" t="s">
        <v>196</v>
      </c>
      <c r="C9" s="1275"/>
      <c r="D9" s="104"/>
      <c r="E9" s="99" t="s">
        <v>82</v>
      </c>
      <c r="F9" s="107" t="s">
        <v>37</v>
      </c>
      <c r="G9" s="99">
        <v>40507</v>
      </c>
      <c r="H9" s="99">
        <f>G9+5</f>
        <v>40512</v>
      </c>
      <c r="I9" s="99">
        <f>H9+5</f>
        <v>40517</v>
      </c>
      <c r="J9" s="99">
        <f>I9+30</f>
        <v>40547</v>
      </c>
      <c r="K9" s="200">
        <f>J9+2</f>
        <v>40549</v>
      </c>
      <c r="L9" s="200">
        <v>40909</v>
      </c>
      <c r="M9" s="200">
        <f t="shared" si="0"/>
        <v>40909</v>
      </c>
      <c r="N9" s="200">
        <v>40912</v>
      </c>
      <c r="O9" s="200">
        <f>N9+45</f>
        <v>40957</v>
      </c>
      <c r="P9" s="200">
        <f>O9+30</f>
        <v>40987</v>
      </c>
      <c r="Q9" s="236">
        <f>P9+20</f>
        <v>41007</v>
      </c>
      <c r="R9" s="200">
        <f t="shared" si="1"/>
        <v>41017</v>
      </c>
      <c r="S9" s="1315"/>
      <c r="T9" s="1302"/>
      <c r="U9" s="1305"/>
      <c r="V9" s="1299"/>
      <c r="W9" s="131">
        <v>42705</v>
      </c>
      <c r="X9" s="1296"/>
    </row>
    <row r="10" spans="1:24" s="603" customFormat="1" x14ac:dyDescent="0.2">
      <c r="A10" s="1275"/>
      <c r="B10" s="325" t="s">
        <v>219</v>
      </c>
      <c r="C10" s="1275"/>
      <c r="D10" s="104"/>
      <c r="E10" s="99" t="s">
        <v>82</v>
      </c>
      <c r="F10" s="107" t="s">
        <v>37</v>
      </c>
      <c r="G10" s="99">
        <v>40946</v>
      </c>
      <c r="H10" s="99">
        <f>J10</f>
        <v>41017</v>
      </c>
      <c r="I10" s="99">
        <v>40966</v>
      </c>
      <c r="J10" s="99">
        <f>I10+36+15</f>
        <v>41017</v>
      </c>
      <c r="K10" s="200">
        <f>J10</f>
        <v>41017</v>
      </c>
      <c r="L10" s="200">
        <f>J10+15</f>
        <v>41032</v>
      </c>
      <c r="M10" s="200">
        <f t="shared" si="0"/>
        <v>41032</v>
      </c>
      <c r="N10" s="200">
        <f>M10+7</f>
        <v>41039</v>
      </c>
      <c r="O10" s="200">
        <f>N10+42</f>
        <v>41081</v>
      </c>
      <c r="P10" s="200">
        <f>O10+15+15</f>
        <v>41111</v>
      </c>
      <c r="Q10" s="236">
        <f>P10+7+20+15</f>
        <v>41153</v>
      </c>
      <c r="R10" s="200">
        <f t="shared" si="1"/>
        <v>41163</v>
      </c>
      <c r="S10" s="1315"/>
      <c r="T10" s="1302"/>
      <c r="U10" s="1305"/>
      <c r="V10" s="1299"/>
      <c r="W10" s="131">
        <f>R10+365*3</f>
        <v>42258</v>
      </c>
      <c r="X10" s="1296"/>
    </row>
    <row r="11" spans="1:24" s="603" customFormat="1" x14ac:dyDescent="0.2">
      <c r="A11" s="1275"/>
      <c r="B11" s="325" t="s">
        <v>234</v>
      </c>
      <c r="C11" s="1275"/>
      <c r="D11" s="104"/>
      <c r="E11" s="99" t="s">
        <v>82</v>
      </c>
      <c r="F11" s="107" t="s">
        <v>37</v>
      </c>
      <c r="G11" s="99">
        <v>40946</v>
      </c>
      <c r="H11" s="99">
        <f>M11</f>
        <v>41090</v>
      </c>
      <c r="I11" s="99">
        <v>40966</v>
      </c>
      <c r="J11" s="99">
        <v>41063</v>
      </c>
      <c r="K11" s="200">
        <v>41063</v>
      </c>
      <c r="L11" s="200">
        <v>41090</v>
      </c>
      <c r="M11" s="200">
        <f t="shared" si="0"/>
        <v>41090</v>
      </c>
      <c r="N11" s="200">
        <f>M11+7</f>
        <v>41097</v>
      </c>
      <c r="O11" s="200">
        <f>N11+42</f>
        <v>41139</v>
      </c>
      <c r="P11" s="200">
        <f>O11+15+15</f>
        <v>41169</v>
      </c>
      <c r="Q11" s="236">
        <f>P11+7+20+15</f>
        <v>41211</v>
      </c>
      <c r="R11" s="200">
        <f t="shared" si="1"/>
        <v>41221</v>
      </c>
      <c r="S11" s="1315"/>
      <c r="T11" s="1302"/>
      <c r="U11" s="1305"/>
      <c r="V11" s="1299"/>
      <c r="W11" s="131">
        <f>R11+365*3</f>
        <v>42316</v>
      </c>
      <c r="X11" s="1296"/>
    </row>
    <row r="12" spans="1:24" s="603" customFormat="1" x14ac:dyDescent="0.2">
      <c r="A12" s="1275"/>
      <c r="B12" s="325" t="s">
        <v>253</v>
      </c>
      <c r="C12" s="1275"/>
      <c r="D12" s="104"/>
      <c r="E12" s="99" t="s">
        <v>82</v>
      </c>
      <c r="F12" s="107" t="s">
        <v>37</v>
      </c>
      <c r="G12" s="99"/>
      <c r="H12" s="99"/>
      <c r="I12" s="99"/>
      <c r="J12" s="99"/>
      <c r="K12" s="200"/>
      <c r="L12" s="200">
        <v>41141</v>
      </c>
      <c r="M12" s="200">
        <f t="shared" si="0"/>
        <v>41141</v>
      </c>
      <c r="N12" s="200">
        <f>M12+7</f>
        <v>41148</v>
      </c>
      <c r="O12" s="200">
        <f>N12+42</f>
        <v>41190</v>
      </c>
      <c r="P12" s="200">
        <f>O12+15+15</f>
        <v>41220</v>
      </c>
      <c r="Q12" s="236">
        <f>P12+7+20+15</f>
        <v>41262</v>
      </c>
      <c r="R12" s="200">
        <f t="shared" si="1"/>
        <v>41272</v>
      </c>
      <c r="S12" s="1315"/>
      <c r="T12" s="1302"/>
      <c r="U12" s="1305"/>
      <c r="V12" s="1299"/>
      <c r="W12" s="131"/>
      <c r="X12" s="1296"/>
    </row>
    <row r="13" spans="1:24" s="603" customFormat="1" x14ac:dyDescent="0.2">
      <c r="A13" s="1275"/>
      <c r="B13" s="325" t="s">
        <v>271</v>
      </c>
      <c r="C13" s="1275"/>
      <c r="D13" s="104"/>
      <c r="E13" s="99"/>
      <c r="F13" s="107"/>
      <c r="G13" s="99"/>
      <c r="H13" s="99"/>
      <c r="I13" s="605">
        <v>40966</v>
      </c>
      <c r="J13" s="605">
        <v>41063</v>
      </c>
      <c r="K13" s="240">
        <f>J13</f>
        <v>41063</v>
      </c>
      <c r="L13" s="200"/>
      <c r="M13" s="200"/>
      <c r="N13" s="200"/>
      <c r="O13" s="200"/>
      <c r="P13" s="200"/>
      <c r="Q13" s="236">
        <v>41440</v>
      </c>
      <c r="R13" s="200">
        <f t="shared" si="1"/>
        <v>41450</v>
      </c>
      <c r="S13" s="1315"/>
      <c r="T13" s="1302"/>
      <c r="U13" s="1305"/>
      <c r="V13" s="1299"/>
      <c r="W13" s="131">
        <v>42705</v>
      </c>
      <c r="X13" s="1296"/>
    </row>
    <row r="14" spans="1:24" s="572" customFormat="1" ht="15" thickBot="1" x14ac:dyDescent="0.25">
      <c r="A14" s="1313"/>
      <c r="B14" s="97" t="s">
        <v>62</v>
      </c>
      <c r="C14" s="1313"/>
      <c r="D14" s="98"/>
      <c r="E14" s="106" t="s">
        <v>82</v>
      </c>
      <c r="F14" s="448" t="s">
        <v>37</v>
      </c>
      <c r="G14" s="106">
        <f>G10</f>
        <v>40946</v>
      </c>
      <c r="H14" s="607"/>
      <c r="I14" s="608">
        <v>40966</v>
      </c>
      <c r="J14" s="608">
        <v>41063</v>
      </c>
      <c r="K14" s="609">
        <f>J14</f>
        <v>41063</v>
      </c>
      <c r="L14" s="610">
        <v>41135</v>
      </c>
      <c r="M14" s="611">
        <f t="shared" si="0"/>
        <v>41135</v>
      </c>
      <c r="N14" s="612">
        <v>41220</v>
      </c>
      <c r="O14" s="449">
        <v>41280</v>
      </c>
      <c r="P14" s="449">
        <v>41332</v>
      </c>
      <c r="Q14" s="197">
        <v>41594</v>
      </c>
      <c r="R14" s="197">
        <v>41609</v>
      </c>
      <c r="S14" s="1316"/>
      <c r="T14" s="1303"/>
      <c r="U14" s="1306"/>
      <c r="V14" s="1300"/>
      <c r="W14" s="98"/>
      <c r="X14" s="1297"/>
    </row>
    <row r="15" spans="1:24" s="614" customFormat="1" ht="25.5" x14ac:dyDescent="0.2">
      <c r="A15" s="1320">
        <v>2</v>
      </c>
      <c r="B15" s="140" t="s">
        <v>60</v>
      </c>
      <c r="C15" s="1320" t="s">
        <v>158</v>
      </c>
      <c r="D15" s="357" t="s">
        <v>88</v>
      </c>
      <c r="E15" s="359" t="s">
        <v>82</v>
      </c>
      <c r="F15" s="358" t="s">
        <v>37</v>
      </c>
      <c r="G15" s="359">
        <v>40675</v>
      </c>
      <c r="H15" s="359">
        <v>40682</v>
      </c>
      <c r="I15" s="359">
        <v>40654</v>
      </c>
      <c r="J15" s="359"/>
      <c r="K15" s="361">
        <v>40682</v>
      </c>
      <c r="L15" s="361">
        <v>40682</v>
      </c>
      <c r="M15" s="361">
        <v>40717</v>
      </c>
      <c r="N15" s="361">
        <v>40724</v>
      </c>
      <c r="O15" s="361">
        <v>40785</v>
      </c>
      <c r="P15" s="361">
        <v>40847</v>
      </c>
      <c r="Q15" s="361">
        <v>40877</v>
      </c>
      <c r="R15" s="361">
        <v>40907</v>
      </c>
      <c r="S15" s="1317"/>
      <c r="T15" s="1326"/>
      <c r="U15" s="1289"/>
      <c r="V15" s="1323"/>
      <c r="W15" s="613">
        <v>41205</v>
      </c>
      <c r="X15" s="1307"/>
    </row>
    <row r="16" spans="1:24" s="615" customFormat="1" ht="15" customHeight="1" x14ac:dyDescent="0.2">
      <c r="A16" s="1321"/>
      <c r="B16" s="360" t="s">
        <v>61</v>
      </c>
      <c r="C16" s="1321"/>
      <c r="D16" s="258"/>
      <c r="E16" s="257" t="s">
        <v>82</v>
      </c>
      <c r="F16" s="256" t="s">
        <v>37</v>
      </c>
      <c r="G16" s="257">
        <f>I16+30</f>
        <v>40684</v>
      </c>
      <c r="H16" s="257">
        <v>40699</v>
      </c>
      <c r="I16" s="257">
        <v>40654</v>
      </c>
      <c r="J16" s="257"/>
      <c r="K16" s="192">
        <f>G16+5</f>
        <v>40689</v>
      </c>
      <c r="L16" s="192">
        <f>H16</f>
        <v>40699</v>
      </c>
      <c r="M16" s="192">
        <f t="shared" ref="M16:M21" si="2">L16</f>
        <v>40699</v>
      </c>
      <c r="N16" s="192">
        <f>M16+5</f>
        <v>40704</v>
      </c>
      <c r="O16" s="192">
        <f>N16+45</f>
        <v>40749</v>
      </c>
      <c r="P16" s="192">
        <f>O16+30</f>
        <v>40779</v>
      </c>
      <c r="Q16" s="192">
        <f>P16+20</f>
        <v>40799</v>
      </c>
      <c r="R16" s="192">
        <f>Q16+30</f>
        <v>40829</v>
      </c>
      <c r="S16" s="1318"/>
      <c r="T16" s="1327"/>
      <c r="U16" s="1290"/>
      <c r="V16" s="1324"/>
      <c r="W16" s="141">
        <f>R16+11*30</f>
        <v>41159</v>
      </c>
      <c r="X16" s="1308"/>
    </row>
    <row r="17" spans="1:24" s="615" customFormat="1" ht="15" customHeight="1" x14ac:dyDescent="0.2">
      <c r="A17" s="1321"/>
      <c r="B17" s="360" t="s">
        <v>189</v>
      </c>
      <c r="C17" s="1321"/>
      <c r="D17" s="258"/>
      <c r="E17" s="257" t="s">
        <v>82</v>
      </c>
      <c r="F17" s="256" t="s">
        <v>37</v>
      </c>
      <c r="G17" s="257">
        <f>G16</f>
        <v>40684</v>
      </c>
      <c r="H17" s="257">
        <f>G17+5</f>
        <v>40689</v>
      </c>
      <c r="I17" s="257">
        <f>H17+5</f>
        <v>40694</v>
      </c>
      <c r="J17" s="257">
        <f>I17+30</f>
        <v>40724</v>
      </c>
      <c r="K17" s="192">
        <f>J17+2</f>
        <v>40726</v>
      </c>
      <c r="L17" s="192">
        <f>K17+5</f>
        <v>40731</v>
      </c>
      <c r="M17" s="192">
        <f t="shared" si="2"/>
        <v>40731</v>
      </c>
      <c r="N17" s="192">
        <f>M17+3</f>
        <v>40734</v>
      </c>
      <c r="O17" s="192">
        <f>N17+45</f>
        <v>40779</v>
      </c>
      <c r="P17" s="192">
        <f>O17+30</f>
        <v>40809</v>
      </c>
      <c r="Q17" s="347">
        <f>P17+20</f>
        <v>40829</v>
      </c>
      <c r="R17" s="192">
        <f t="shared" ref="R17:R22" si="3">Q17+10</f>
        <v>40839</v>
      </c>
      <c r="S17" s="1318"/>
      <c r="T17" s="1327"/>
      <c r="U17" s="1290"/>
      <c r="V17" s="1324"/>
      <c r="W17" s="141">
        <f>W16</f>
        <v>41159</v>
      </c>
      <c r="X17" s="1308"/>
    </row>
    <row r="18" spans="1:24" s="615" customFormat="1" ht="15" customHeight="1" x14ac:dyDescent="0.2">
      <c r="A18" s="1321"/>
      <c r="B18" s="360" t="s">
        <v>196</v>
      </c>
      <c r="C18" s="1321"/>
      <c r="D18" s="258"/>
      <c r="E18" s="257" t="s">
        <v>82</v>
      </c>
      <c r="F18" s="256" t="s">
        <v>37</v>
      </c>
      <c r="G18" s="257">
        <v>41080</v>
      </c>
      <c r="H18" s="257">
        <f>G18+5</f>
        <v>41085</v>
      </c>
      <c r="I18" s="257">
        <f>H18+5</f>
        <v>41090</v>
      </c>
      <c r="J18" s="257">
        <f>I18+30</f>
        <v>41120</v>
      </c>
      <c r="K18" s="192">
        <f>J18+2</f>
        <v>41122</v>
      </c>
      <c r="L18" s="192">
        <f>K18+5</f>
        <v>41127</v>
      </c>
      <c r="M18" s="192">
        <f t="shared" si="2"/>
        <v>41127</v>
      </c>
      <c r="N18" s="192">
        <f>M18+3</f>
        <v>41130</v>
      </c>
      <c r="O18" s="192">
        <f>N18+45</f>
        <v>41175</v>
      </c>
      <c r="P18" s="192">
        <f>O18+30</f>
        <v>41205</v>
      </c>
      <c r="Q18" s="347">
        <f>P18+20</f>
        <v>41225</v>
      </c>
      <c r="R18" s="192">
        <f t="shared" si="3"/>
        <v>41235</v>
      </c>
      <c r="S18" s="1318"/>
      <c r="T18" s="1327"/>
      <c r="U18" s="1290"/>
      <c r="V18" s="1324"/>
      <c r="W18" s="141">
        <v>41328</v>
      </c>
      <c r="X18" s="1308"/>
    </row>
    <row r="19" spans="1:24" s="615" customFormat="1" ht="15" customHeight="1" x14ac:dyDescent="0.2">
      <c r="A19" s="1321"/>
      <c r="B19" s="360" t="s">
        <v>219</v>
      </c>
      <c r="C19" s="1321"/>
      <c r="D19" s="258"/>
      <c r="E19" s="257" t="s">
        <v>82</v>
      </c>
      <c r="F19" s="256" t="s">
        <v>37</v>
      </c>
      <c r="G19" s="257">
        <f>'Consultant services- Individual'!O9+60</f>
        <v>41440</v>
      </c>
      <c r="H19" s="257">
        <f>G19+15</f>
        <v>41455</v>
      </c>
      <c r="I19" s="257">
        <f>H19+7</f>
        <v>41462</v>
      </c>
      <c r="J19" s="257">
        <f>I19+15+15</f>
        <v>41492</v>
      </c>
      <c r="K19" s="192">
        <f>J19</f>
        <v>41492</v>
      </c>
      <c r="L19" s="192">
        <f>J19+15</f>
        <v>41507</v>
      </c>
      <c r="M19" s="192">
        <f t="shared" si="2"/>
        <v>41507</v>
      </c>
      <c r="N19" s="192">
        <f>M19+7</f>
        <v>41514</v>
      </c>
      <c r="O19" s="192">
        <f>N19+42</f>
        <v>41556</v>
      </c>
      <c r="P19" s="192">
        <f>O19+15+15</f>
        <v>41586</v>
      </c>
      <c r="Q19" s="347">
        <f>P19+7+20+15</f>
        <v>41628</v>
      </c>
      <c r="R19" s="192">
        <f t="shared" si="3"/>
        <v>41638</v>
      </c>
      <c r="S19" s="1318"/>
      <c r="T19" s="1327"/>
      <c r="U19" s="1290"/>
      <c r="V19" s="1324"/>
      <c r="W19" s="141">
        <f>R19+300</f>
        <v>41938</v>
      </c>
      <c r="X19" s="1308"/>
    </row>
    <row r="20" spans="1:24" s="615" customFormat="1" ht="15" customHeight="1" x14ac:dyDescent="0.2">
      <c r="A20" s="1321"/>
      <c r="B20" s="360" t="s">
        <v>234</v>
      </c>
      <c r="C20" s="1321"/>
      <c r="D20" s="258"/>
      <c r="E20" s="257" t="s">
        <v>82</v>
      </c>
      <c r="F20" s="256" t="s">
        <v>37</v>
      </c>
      <c r="G20" s="257">
        <f>'Consultant services- Individual'!O10+60</f>
        <v>41498</v>
      </c>
      <c r="H20" s="257">
        <f>G20+15</f>
        <v>41513</v>
      </c>
      <c r="I20" s="257">
        <f>H20+7</f>
        <v>41520</v>
      </c>
      <c r="J20" s="257">
        <f>I20+15+15</f>
        <v>41550</v>
      </c>
      <c r="K20" s="192">
        <f>J20</f>
        <v>41550</v>
      </c>
      <c r="L20" s="192">
        <f>J20+15</f>
        <v>41565</v>
      </c>
      <c r="M20" s="192">
        <f t="shared" si="2"/>
        <v>41565</v>
      </c>
      <c r="N20" s="192">
        <f>M20+7</f>
        <v>41572</v>
      </c>
      <c r="O20" s="192">
        <f>N20+42</f>
        <v>41614</v>
      </c>
      <c r="P20" s="192">
        <f>O20+15+15</f>
        <v>41644</v>
      </c>
      <c r="Q20" s="347">
        <f>P20+7+20+15</f>
        <v>41686</v>
      </c>
      <c r="R20" s="192">
        <f t="shared" si="3"/>
        <v>41696</v>
      </c>
      <c r="S20" s="1318"/>
      <c r="T20" s="1327"/>
      <c r="U20" s="1290"/>
      <c r="V20" s="1324"/>
      <c r="W20" s="141">
        <f>R20+300</f>
        <v>41996</v>
      </c>
      <c r="X20" s="1308"/>
    </row>
    <row r="21" spans="1:24" s="615" customFormat="1" ht="15" customHeight="1" x14ac:dyDescent="0.2">
      <c r="A21" s="1321"/>
      <c r="B21" s="360" t="s">
        <v>253</v>
      </c>
      <c r="C21" s="1321"/>
      <c r="D21" s="258"/>
      <c r="E21" s="257" t="s">
        <v>82</v>
      </c>
      <c r="F21" s="256" t="s">
        <v>37</v>
      </c>
      <c r="G21" s="257">
        <f>'Consultant services- Individual'!O11+60</f>
        <v>41549</v>
      </c>
      <c r="H21" s="257">
        <f>G21+15</f>
        <v>41564</v>
      </c>
      <c r="I21" s="257">
        <f>H21+7</f>
        <v>41571</v>
      </c>
      <c r="J21" s="257">
        <f>I21+15+15</f>
        <v>41601</v>
      </c>
      <c r="K21" s="192">
        <f>J21</f>
        <v>41601</v>
      </c>
      <c r="L21" s="192">
        <f>J21+15</f>
        <v>41616</v>
      </c>
      <c r="M21" s="192">
        <f t="shared" si="2"/>
        <v>41616</v>
      </c>
      <c r="N21" s="192">
        <f>M21+7</f>
        <v>41623</v>
      </c>
      <c r="O21" s="192">
        <f>N21+42</f>
        <v>41665</v>
      </c>
      <c r="P21" s="192">
        <f>O21+15+15</f>
        <v>41695</v>
      </c>
      <c r="Q21" s="347">
        <f>P21+7+20+15</f>
        <v>41737</v>
      </c>
      <c r="R21" s="192">
        <f t="shared" si="3"/>
        <v>41747</v>
      </c>
      <c r="S21" s="1318"/>
      <c r="T21" s="1327"/>
      <c r="U21" s="1290"/>
      <c r="V21" s="1324"/>
      <c r="W21" s="141">
        <f>R21+300</f>
        <v>42047</v>
      </c>
      <c r="X21" s="1308"/>
    </row>
    <row r="22" spans="1:24" s="615" customFormat="1" ht="15" customHeight="1" x14ac:dyDescent="0.2">
      <c r="A22" s="1321"/>
      <c r="B22" s="360" t="s">
        <v>288</v>
      </c>
      <c r="C22" s="1321"/>
      <c r="D22" s="258"/>
      <c r="E22" s="257" t="s">
        <v>82</v>
      </c>
      <c r="F22" s="256" t="s">
        <v>37</v>
      </c>
      <c r="G22" s="257">
        <f>'Consultant services- Individual'!O12+60</f>
        <v>41727</v>
      </c>
      <c r="H22" s="257">
        <f>G22+15</f>
        <v>41742</v>
      </c>
      <c r="I22" s="257">
        <f>H22+7</f>
        <v>41749</v>
      </c>
      <c r="J22" s="257">
        <f>I22+15+15</f>
        <v>41779</v>
      </c>
      <c r="K22" s="192">
        <f>J22</f>
        <v>41779</v>
      </c>
      <c r="L22" s="192">
        <f>J22+15</f>
        <v>41794</v>
      </c>
      <c r="M22" s="192">
        <f>L22</f>
        <v>41794</v>
      </c>
      <c r="N22" s="192">
        <f>M22+7</f>
        <v>41801</v>
      </c>
      <c r="O22" s="192">
        <f>N22+42</f>
        <v>41843</v>
      </c>
      <c r="P22" s="192">
        <f>O22+15+15</f>
        <v>41873</v>
      </c>
      <c r="Q22" s="347">
        <f>P22+7+20+15</f>
        <v>41915</v>
      </c>
      <c r="R22" s="192">
        <f t="shared" si="3"/>
        <v>41925</v>
      </c>
      <c r="S22" s="1318"/>
      <c r="T22" s="1327"/>
      <c r="U22" s="1290"/>
      <c r="V22" s="1324"/>
      <c r="W22" s="141"/>
      <c r="X22" s="1308"/>
    </row>
    <row r="23" spans="1:24" s="615" customFormat="1" ht="15" customHeight="1" x14ac:dyDescent="0.2">
      <c r="A23" s="1321"/>
      <c r="B23" s="360" t="s">
        <v>335</v>
      </c>
      <c r="C23" s="1321"/>
      <c r="D23" s="258"/>
      <c r="E23" s="257" t="s">
        <v>82</v>
      </c>
      <c r="F23" s="256" t="s">
        <v>37</v>
      </c>
      <c r="G23" s="257">
        <f>'Consultant services- Individual'!O13+60</f>
        <v>41976</v>
      </c>
      <c r="H23" s="257">
        <f>G23+15</f>
        <v>41991</v>
      </c>
      <c r="I23" s="257">
        <f>H23+7</f>
        <v>41998</v>
      </c>
      <c r="J23" s="257">
        <f>I23+15+15</f>
        <v>42028</v>
      </c>
      <c r="K23" s="192">
        <f>J23</f>
        <v>42028</v>
      </c>
      <c r="L23" s="192">
        <f>J23+15</f>
        <v>42043</v>
      </c>
      <c r="M23" s="192">
        <f>L23</f>
        <v>42043</v>
      </c>
      <c r="N23" s="192">
        <f>M23+7</f>
        <v>42050</v>
      </c>
      <c r="O23" s="192">
        <f>N23+42</f>
        <v>42092</v>
      </c>
      <c r="P23" s="192">
        <f>O23+15+15</f>
        <v>42122</v>
      </c>
      <c r="Q23" s="347">
        <f>P23+7+20+15</f>
        <v>42164</v>
      </c>
      <c r="R23" s="192">
        <f>Q23+10</f>
        <v>42174</v>
      </c>
      <c r="S23" s="1318"/>
      <c r="T23" s="1327"/>
      <c r="U23" s="1290"/>
      <c r="V23" s="1324"/>
      <c r="W23" s="141"/>
      <c r="X23" s="1308"/>
    </row>
    <row r="24" spans="1:24" s="617" customFormat="1" ht="15" customHeight="1" thickBot="1" x14ac:dyDescent="0.3">
      <c r="A24" s="1322"/>
      <c r="B24" s="144" t="s">
        <v>62</v>
      </c>
      <c r="C24" s="1322"/>
      <c r="D24" s="373" t="s">
        <v>114</v>
      </c>
      <c r="E24" s="371"/>
      <c r="F24" s="371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438"/>
      <c r="R24" s="438"/>
      <c r="S24" s="1319"/>
      <c r="T24" s="1328"/>
      <c r="U24" s="1291"/>
      <c r="V24" s="1325"/>
      <c r="W24" s="616"/>
      <c r="X24" s="1309"/>
    </row>
    <row r="25" spans="1:24" s="621" customFormat="1" ht="25.5" x14ac:dyDescent="0.2">
      <c r="A25" s="1283">
        <v>3</v>
      </c>
      <c r="B25" s="322" t="s">
        <v>60</v>
      </c>
      <c r="C25" s="1283" t="s">
        <v>159</v>
      </c>
      <c r="D25" s="324" t="s">
        <v>421</v>
      </c>
      <c r="E25" s="92" t="s">
        <v>82</v>
      </c>
      <c r="F25" s="105" t="s">
        <v>39</v>
      </c>
      <c r="G25" s="92">
        <v>41041</v>
      </c>
      <c r="H25" s="92">
        <v>41049</v>
      </c>
      <c r="I25" s="92">
        <v>41020</v>
      </c>
      <c r="J25" s="92"/>
      <c r="K25" s="92">
        <v>41044</v>
      </c>
      <c r="L25" s="92">
        <v>41049</v>
      </c>
      <c r="M25" s="92">
        <v>41060</v>
      </c>
      <c r="N25" s="92">
        <v>41065</v>
      </c>
      <c r="O25" s="92">
        <v>41090</v>
      </c>
      <c r="P25" s="92" t="s">
        <v>94</v>
      </c>
      <c r="Q25" s="242">
        <v>41097</v>
      </c>
      <c r="R25" s="92">
        <v>41105</v>
      </c>
      <c r="S25" s="989"/>
      <c r="T25" s="995"/>
      <c r="U25" s="972"/>
      <c r="V25" s="1286"/>
      <c r="W25" s="619">
        <v>41709</v>
      </c>
      <c r="X25" s="1292"/>
    </row>
    <row r="26" spans="1:24" s="603" customFormat="1" ht="15" customHeight="1" x14ac:dyDescent="0.2">
      <c r="A26" s="1284"/>
      <c r="B26" s="325" t="s">
        <v>61</v>
      </c>
      <c r="C26" s="1284"/>
      <c r="D26" s="104"/>
      <c r="E26" s="99" t="s">
        <v>82</v>
      </c>
      <c r="F26" s="107" t="s">
        <v>39</v>
      </c>
      <c r="G26" s="99">
        <v>41041</v>
      </c>
      <c r="H26" s="99">
        <v>41051</v>
      </c>
      <c r="I26" s="99">
        <v>41020</v>
      </c>
      <c r="J26" s="99"/>
      <c r="K26" s="99">
        <f>G26+5</f>
        <v>41046</v>
      </c>
      <c r="L26" s="99">
        <f>H26</f>
        <v>41051</v>
      </c>
      <c r="M26" s="99">
        <f t="shared" ref="M26:M31" si="4">L26</f>
        <v>41051</v>
      </c>
      <c r="N26" s="99">
        <v>41056</v>
      </c>
      <c r="O26" s="99">
        <f>N26+30</f>
        <v>41086</v>
      </c>
      <c r="P26" s="99" t="s">
        <v>94</v>
      </c>
      <c r="Q26" s="200">
        <f>O26+35</f>
        <v>41121</v>
      </c>
      <c r="R26" s="99">
        <f>Q26+30</f>
        <v>41151</v>
      </c>
      <c r="S26" s="990"/>
      <c r="T26" s="996"/>
      <c r="U26" s="973"/>
      <c r="V26" s="1287"/>
      <c r="W26" s="114">
        <v>41729</v>
      </c>
      <c r="X26" s="1293"/>
    </row>
    <row r="27" spans="1:24" s="603" customFormat="1" ht="15" customHeight="1" x14ac:dyDescent="0.2">
      <c r="A27" s="1284"/>
      <c r="B27" s="325" t="s">
        <v>189</v>
      </c>
      <c r="C27" s="1284"/>
      <c r="D27" s="104"/>
      <c r="E27" s="99" t="s">
        <v>82</v>
      </c>
      <c r="F27" s="107" t="s">
        <v>39</v>
      </c>
      <c r="G27" s="99">
        <f>G26</f>
        <v>41041</v>
      </c>
      <c r="H27" s="99">
        <f>G27+5</f>
        <v>41046</v>
      </c>
      <c r="I27" s="99">
        <f>H27+5</f>
        <v>41051</v>
      </c>
      <c r="J27" s="99">
        <f>I27+30</f>
        <v>41081</v>
      </c>
      <c r="K27" s="99">
        <f>J27+2</f>
        <v>41083</v>
      </c>
      <c r="L27" s="99">
        <f>K27+5</f>
        <v>41088</v>
      </c>
      <c r="M27" s="99">
        <f t="shared" si="4"/>
        <v>41088</v>
      </c>
      <c r="N27" s="99">
        <f>M27+3</f>
        <v>41091</v>
      </c>
      <c r="O27" s="99">
        <f>N27+45</f>
        <v>41136</v>
      </c>
      <c r="P27" s="99">
        <f>O27+30</f>
        <v>41166</v>
      </c>
      <c r="Q27" s="240">
        <f>P27</f>
        <v>41166</v>
      </c>
      <c r="R27" s="99">
        <f t="shared" ref="R27:R32" si="5">Q27+10</f>
        <v>41176</v>
      </c>
      <c r="S27" s="990"/>
      <c r="T27" s="996"/>
      <c r="U27" s="973"/>
      <c r="V27" s="1287"/>
      <c r="W27" s="114">
        <f>W26+30</f>
        <v>41759</v>
      </c>
      <c r="X27" s="1293"/>
    </row>
    <row r="28" spans="1:24" s="603" customFormat="1" ht="15" customHeight="1" x14ac:dyDescent="0.2">
      <c r="A28" s="1284"/>
      <c r="B28" s="325" t="s">
        <v>196</v>
      </c>
      <c r="C28" s="1284"/>
      <c r="D28" s="104"/>
      <c r="E28" s="99" t="s">
        <v>82</v>
      </c>
      <c r="F28" s="107" t="s">
        <v>39</v>
      </c>
      <c r="G28" s="99">
        <v>41275</v>
      </c>
      <c r="H28" s="99">
        <f>G28+5</f>
        <v>41280</v>
      </c>
      <c r="I28" s="99">
        <f>H28+5</f>
        <v>41285</v>
      </c>
      <c r="J28" s="99">
        <f>I28+30</f>
        <v>41315</v>
      </c>
      <c r="K28" s="99">
        <f>J28+2</f>
        <v>41317</v>
      </c>
      <c r="L28" s="99">
        <f>K28+5</f>
        <v>41322</v>
      </c>
      <c r="M28" s="99">
        <f t="shared" si="4"/>
        <v>41322</v>
      </c>
      <c r="N28" s="99">
        <f>M28+3</f>
        <v>41325</v>
      </c>
      <c r="O28" s="99">
        <f>N28+45</f>
        <v>41370</v>
      </c>
      <c r="P28" s="99">
        <f>O28+30</f>
        <v>41400</v>
      </c>
      <c r="Q28" s="240">
        <f>P28</f>
        <v>41400</v>
      </c>
      <c r="R28" s="99">
        <f t="shared" si="5"/>
        <v>41410</v>
      </c>
      <c r="S28" s="990"/>
      <c r="T28" s="996"/>
      <c r="U28" s="973"/>
      <c r="V28" s="1287"/>
      <c r="W28" s="114">
        <v>41789</v>
      </c>
      <c r="X28" s="1293"/>
    </row>
    <row r="29" spans="1:24" s="603" customFormat="1" ht="15" customHeight="1" x14ac:dyDescent="0.2">
      <c r="A29" s="1284"/>
      <c r="B29" s="325" t="s">
        <v>219</v>
      </c>
      <c r="C29" s="1284"/>
      <c r="D29" s="104"/>
      <c r="E29" s="99" t="s">
        <v>82</v>
      </c>
      <c r="F29" s="107" t="s">
        <v>39</v>
      </c>
      <c r="G29" s="99">
        <f>R19+180</f>
        <v>41818</v>
      </c>
      <c r="H29" s="99">
        <f t="shared" ref="H29:H34" si="6">G29+15</f>
        <v>41833</v>
      </c>
      <c r="I29" s="99">
        <f t="shared" ref="I29:I34" si="7">H29+7</f>
        <v>41840</v>
      </c>
      <c r="J29" s="99">
        <f t="shared" ref="J29:J34" si="8">I29+15+15</f>
        <v>41870</v>
      </c>
      <c r="K29" s="99">
        <f t="shared" ref="K29:K33" si="9">J29</f>
        <v>41870</v>
      </c>
      <c r="L29" s="99">
        <f t="shared" ref="L29:L33" si="10">J29+15</f>
        <v>41885</v>
      </c>
      <c r="M29" s="99">
        <f t="shared" si="4"/>
        <v>41885</v>
      </c>
      <c r="N29" s="99">
        <f t="shared" ref="N29:N33" si="11">M29+7</f>
        <v>41892</v>
      </c>
      <c r="O29" s="99">
        <f t="shared" ref="O29:O33" si="12">N29+42</f>
        <v>41934</v>
      </c>
      <c r="P29" s="99">
        <f t="shared" ref="P29:P33" si="13">O29+15+15</f>
        <v>41964</v>
      </c>
      <c r="Q29" s="236">
        <f t="shared" ref="Q29:Q33" si="14">P29+7+20+15</f>
        <v>42006</v>
      </c>
      <c r="R29" s="99">
        <f t="shared" si="5"/>
        <v>42016</v>
      </c>
      <c r="S29" s="990"/>
      <c r="T29" s="996"/>
      <c r="U29" s="973"/>
      <c r="V29" s="1287"/>
      <c r="W29" s="114">
        <f>R29+600</f>
        <v>42616</v>
      </c>
      <c r="X29" s="1293"/>
    </row>
    <row r="30" spans="1:24" s="603" customFormat="1" ht="15" customHeight="1" x14ac:dyDescent="0.2">
      <c r="A30" s="1284"/>
      <c r="B30" s="325" t="s">
        <v>234</v>
      </c>
      <c r="C30" s="1284"/>
      <c r="D30" s="104"/>
      <c r="E30" s="99" t="s">
        <v>82</v>
      </c>
      <c r="F30" s="107" t="s">
        <v>39</v>
      </c>
      <c r="G30" s="99">
        <f>R20+180</f>
        <v>41876</v>
      </c>
      <c r="H30" s="99">
        <f t="shared" si="6"/>
        <v>41891</v>
      </c>
      <c r="I30" s="99">
        <f t="shared" si="7"/>
        <v>41898</v>
      </c>
      <c r="J30" s="99">
        <f t="shared" si="8"/>
        <v>41928</v>
      </c>
      <c r="K30" s="99">
        <f t="shared" si="9"/>
        <v>41928</v>
      </c>
      <c r="L30" s="99">
        <f t="shared" si="10"/>
        <v>41943</v>
      </c>
      <c r="M30" s="99">
        <f t="shared" si="4"/>
        <v>41943</v>
      </c>
      <c r="N30" s="99">
        <f t="shared" si="11"/>
        <v>41950</v>
      </c>
      <c r="O30" s="99">
        <f t="shared" si="12"/>
        <v>41992</v>
      </c>
      <c r="P30" s="99">
        <f t="shared" si="13"/>
        <v>42022</v>
      </c>
      <c r="Q30" s="236">
        <f t="shared" si="14"/>
        <v>42064</v>
      </c>
      <c r="R30" s="99">
        <f t="shared" si="5"/>
        <v>42074</v>
      </c>
      <c r="S30" s="990"/>
      <c r="T30" s="996"/>
      <c r="U30" s="973"/>
      <c r="V30" s="1287"/>
      <c r="W30" s="114">
        <f>R30+600</f>
        <v>42674</v>
      </c>
      <c r="X30" s="1293"/>
    </row>
    <row r="31" spans="1:24" s="603" customFormat="1" ht="15" customHeight="1" x14ac:dyDescent="0.2">
      <c r="A31" s="1284"/>
      <c r="B31" s="325" t="s">
        <v>253</v>
      </c>
      <c r="C31" s="1284"/>
      <c r="D31" s="104"/>
      <c r="E31" s="99" t="s">
        <v>82</v>
      </c>
      <c r="F31" s="107" t="s">
        <v>39</v>
      </c>
      <c r="G31" s="99">
        <f>R21+180</f>
        <v>41927</v>
      </c>
      <c r="H31" s="99">
        <f t="shared" si="6"/>
        <v>41942</v>
      </c>
      <c r="I31" s="99">
        <f t="shared" si="7"/>
        <v>41949</v>
      </c>
      <c r="J31" s="99">
        <f t="shared" si="8"/>
        <v>41979</v>
      </c>
      <c r="K31" s="99">
        <f t="shared" si="9"/>
        <v>41979</v>
      </c>
      <c r="L31" s="99">
        <f t="shared" si="10"/>
        <v>41994</v>
      </c>
      <c r="M31" s="99">
        <f t="shared" si="4"/>
        <v>41994</v>
      </c>
      <c r="N31" s="99">
        <f t="shared" si="11"/>
        <v>42001</v>
      </c>
      <c r="O31" s="99">
        <f t="shared" si="12"/>
        <v>42043</v>
      </c>
      <c r="P31" s="99">
        <f t="shared" si="13"/>
        <v>42073</v>
      </c>
      <c r="Q31" s="236">
        <f t="shared" si="14"/>
        <v>42115</v>
      </c>
      <c r="R31" s="99">
        <f t="shared" si="5"/>
        <v>42125</v>
      </c>
      <c r="S31" s="990"/>
      <c r="T31" s="996"/>
      <c r="U31" s="973"/>
      <c r="V31" s="1287"/>
      <c r="W31" s="114">
        <f>R31+600</f>
        <v>42725</v>
      </c>
      <c r="X31" s="1293"/>
    </row>
    <row r="32" spans="1:24" s="603" customFormat="1" ht="15" customHeight="1" x14ac:dyDescent="0.2">
      <c r="A32" s="1284"/>
      <c r="B32" s="325" t="s">
        <v>288</v>
      </c>
      <c r="C32" s="1284"/>
      <c r="D32" s="104"/>
      <c r="E32" s="99" t="s">
        <v>82</v>
      </c>
      <c r="F32" s="107" t="s">
        <v>39</v>
      </c>
      <c r="G32" s="99">
        <f>R22+180</f>
        <v>42105</v>
      </c>
      <c r="H32" s="99">
        <f t="shared" si="6"/>
        <v>42120</v>
      </c>
      <c r="I32" s="99">
        <f t="shared" si="7"/>
        <v>42127</v>
      </c>
      <c r="J32" s="99">
        <f t="shared" si="8"/>
        <v>42157</v>
      </c>
      <c r="K32" s="99">
        <f t="shared" si="9"/>
        <v>42157</v>
      </c>
      <c r="L32" s="99">
        <f t="shared" si="10"/>
        <v>42172</v>
      </c>
      <c r="M32" s="99">
        <f>L32</f>
        <v>42172</v>
      </c>
      <c r="N32" s="99">
        <f t="shared" si="11"/>
        <v>42179</v>
      </c>
      <c r="O32" s="99">
        <f t="shared" si="12"/>
        <v>42221</v>
      </c>
      <c r="P32" s="99">
        <f t="shared" si="13"/>
        <v>42251</v>
      </c>
      <c r="Q32" s="236">
        <f t="shared" si="14"/>
        <v>42293</v>
      </c>
      <c r="R32" s="99">
        <f t="shared" si="5"/>
        <v>42303</v>
      </c>
      <c r="S32" s="990"/>
      <c r="T32" s="996"/>
      <c r="U32" s="973"/>
      <c r="V32" s="1287"/>
      <c r="W32" s="114">
        <v>42825</v>
      </c>
      <c r="X32" s="1293"/>
    </row>
    <row r="33" spans="1:24" s="603" customFormat="1" ht="15" customHeight="1" x14ac:dyDescent="0.2">
      <c r="A33" s="1284"/>
      <c r="B33" s="325" t="s">
        <v>335</v>
      </c>
      <c r="C33" s="1284"/>
      <c r="D33" s="104"/>
      <c r="E33" s="99" t="s">
        <v>82</v>
      </c>
      <c r="F33" s="107" t="s">
        <v>39</v>
      </c>
      <c r="G33" s="99">
        <v>42036</v>
      </c>
      <c r="H33" s="99">
        <f t="shared" si="6"/>
        <v>42051</v>
      </c>
      <c r="I33" s="99">
        <f t="shared" si="7"/>
        <v>42058</v>
      </c>
      <c r="J33" s="99">
        <f t="shared" si="8"/>
        <v>42088</v>
      </c>
      <c r="K33" s="99">
        <f t="shared" si="9"/>
        <v>42088</v>
      </c>
      <c r="L33" s="99">
        <f t="shared" si="10"/>
        <v>42103</v>
      </c>
      <c r="M33" s="99">
        <f>L33</f>
        <v>42103</v>
      </c>
      <c r="N33" s="99">
        <f t="shared" si="11"/>
        <v>42110</v>
      </c>
      <c r="O33" s="99">
        <f t="shared" si="12"/>
        <v>42152</v>
      </c>
      <c r="P33" s="99">
        <f t="shared" si="13"/>
        <v>42182</v>
      </c>
      <c r="Q33" s="236">
        <f t="shared" si="14"/>
        <v>42224</v>
      </c>
      <c r="R33" s="99">
        <f>Q33+10</f>
        <v>42234</v>
      </c>
      <c r="S33" s="990"/>
      <c r="T33" s="996"/>
      <c r="U33" s="973"/>
      <c r="V33" s="1287"/>
      <c r="W33" s="114"/>
      <c r="X33" s="1293"/>
    </row>
    <row r="34" spans="1:24" s="603" customFormat="1" ht="15" customHeight="1" x14ac:dyDescent="0.2">
      <c r="A34" s="1284"/>
      <c r="B34" s="325" t="s">
        <v>452</v>
      </c>
      <c r="C34" s="1284"/>
      <c r="D34" s="104"/>
      <c r="E34" s="953" t="s">
        <v>82</v>
      </c>
      <c r="F34" s="952" t="s">
        <v>39</v>
      </c>
      <c r="G34" s="953">
        <v>42036</v>
      </c>
      <c r="H34" s="99">
        <f t="shared" si="6"/>
        <v>42051</v>
      </c>
      <c r="I34" s="99">
        <f t="shared" si="7"/>
        <v>42058</v>
      </c>
      <c r="J34" s="99">
        <f t="shared" si="8"/>
        <v>42088</v>
      </c>
      <c r="K34" s="99" t="s">
        <v>113</v>
      </c>
      <c r="L34" s="99" t="s">
        <v>113</v>
      </c>
      <c r="M34" s="99" t="str">
        <f>L34</f>
        <v>N/A</v>
      </c>
      <c r="N34" s="99">
        <f>J34+5</f>
        <v>42093</v>
      </c>
      <c r="O34" s="99">
        <f>N34+30</f>
        <v>42123</v>
      </c>
      <c r="P34" s="99" t="s">
        <v>113</v>
      </c>
      <c r="Q34" s="236" t="s">
        <v>113</v>
      </c>
      <c r="R34" s="99">
        <f>O34+30</f>
        <v>42153</v>
      </c>
      <c r="S34" s="990"/>
      <c r="T34" s="996"/>
      <c r="U34" s="973"/>
      <c r="V34" s="1287"/>
      <c r="W34" s="114"/>
      <c r="X34" s="1293"/>
    </row>
    <row r="35" spans="1:24" s="606" customFormat="1" ht="15" customHeight="1" thickBot="1" x14ac:dyDescent="0.25">
      <c r="A35" s="1285"/>
      <c r="B35" s="317" t="s">
        <v>62</v>
      </c>
      <c r="C35" s="1285"/>
      <c r="D35" s="318"/>
      <c r="E35" s="319"/>
      <c r="F35" s="319"/>
      <c r="G35" s="320"/>
      <c r="H35" s="326"/>
      <c r="I35" s="320"/>
      <c r="J35" s="320"/>
      <c r="K35" s="320"/>
      <c r="L35" s="320"/>
      <c r="M35" s="320"/>
      <c r="N35" s="320"/>
      <c r="O35" s="320"/>
      <c r="P35" s="320"/>
      <c r="Q35" s="243"/>
      <c r="R35" s="244"/>
      <c r="S35" s="991"/>
      <c r="T35" s="997"/>
      <c r="U35" s="974"/>
      <c r="V35" s="1288"/>
      <c r="W35" s="624"/>
      <c r="X35" s="1294"/>
    </row>
    <row r="36" spans="1:24" s="621" customFormat="1" ht="28.5" customHeight="1" x14ac:dyDescent="0.2">
      <c r="A36" s="1283">
        <v>4</v>
      </c>
      <c r="B36" s="322" t="s">
        <v>60</v>
      </c>
      <c r="C36" s="1283" t="s">
        <v>162</v>
      </c>
      <c r="D36" s="324" t="s">
        <v>429</v>
      </c>
      <c r="E36" s="92" t="s">
        <v>82</v>
      </c>
      <c r="F36" s="105" t="s">
        <v>37</v>
      </c>
      <c r="G36" s="92">
        <v>40579</v>
      </c>
      <c r="H36" s="92">
        <v>40544</v>
      </c>
      <c r="I36" s="92">
        <v>40551</v>
      </c>
      <c r="J36" s="92"/>
      <c r="K36" s="92">
        <f>G36</f>
        <v>40579</v>
      </c>
      <c r="L36" s="92">
        <v>40593</v>
      </c>
      <c r="M36" s="92">
        <v>40633</v>
      </c>
      <c r="N36" s="92">
        <v>40645</v>
      </c>
      <c r="O36" s="92">
        <v>40708</v>
      </c>
      <c r="P36" s="92">
        <v>40735</v>
      </c>
      <c r="Q36" s="242">
        <v>40766</v>
      </c>
      <c r="R36" s="92">
        <v>40775</v>
      </c>
      <c r="S36" s="989"/>
      <c r="T36" s="995"/>
      <c r="U36" s="972"/>
      <c r="V36" s="1286"/>
      <c r="W36" s="619">
        <v>42553</v>
      </c>
      <c r="X36" s="1292"/>
    </row>
    <row r="37" spans="1:24" s="603" customFormat="1" ht="15" customHeight="1" x14ac:dyDescent="0.2">
      <c r="A37" s="1284"/>
      <c r="B37" s="325" t="s">
        <v>61</v>
      </c>
      <c r="C37" s="1284"/>
      <c r="D37" s="104"/>
      <c r="E37" s="99" t="s">
        <v>82</v>
      </c>
      <c r="F37" s="107" t="s">
        <v>37</v>
      </c>
      <c r="G37" s="99">
        <v>40662</v>
      </c>
      <c r="H37" s="99">
        <f>G37+10</f>
        <v>40672</v>
      </c>
      <c r="I37" s="99">
        <v>40617</v>
      </c>
      <c r="J37" s="99">
        <f>G37</f>
        <v>40662</v>
      </c>
      <c r="K37" s="99">
        <f>G37+5</f>
        <v>40667</v>
      </c>
      <c r="L37" s="99">
        <f>G37</f>
        <v>40662</v>
      </c>
      <c r="M37" s="99">
        <f>L37</f>
        <v>40662</v>
      </c>
      <c r="N37" s="99">
        <f>M37+5</f>
        <v>40667</v>
      </c>
      <c r="O37" s="99">
        <f>N37+45</f>
        <v>40712</v>
      </c>
      <c r="P37" s="99">
        <f>O37+30</f>
        <v>40742</v>
      </c>
      <c r="Q37" s="200">
        <f>P37+20</f>
        <v>40762</v>
      </c>
      <c r="R37" s="99">
        <f>Q37+30</f>
        <v>40792</v>
      </c>
      <c r="S37" s="990"/>
      <c r="T37" s="996"/>
      <c r="U37" s="973"/>
      <c r="V37" s="1287"/>
      <c r="W37" s="114">
        <v>42462</v>
      </c>
      <c r="X37" s="1293"/>
    </row>
    <row r="38" spans="1:24" s="603" customFormat="1" ht="15" customHeight="1" x14ac:dyDescent="0.2">
      <c r="A38" s="1284"/>
      <c r="B38" s="325" t="s">
        <v>189</v>
      </c>
      <c r="C38" s="1284"/>
      <c r="D38" s="104"/>
      <c r="E38" s="99" t="s">
        <v>82</v>
      </c>
      <c r="F38" s="107" t="s">
        <v>37</v>
      </c>
      <c r="G38" s="99">
        <f>G37</f>
        <v>40662</v>
      </c>
      <c r="H38" s="99">
        <f>G38+5</f>
        <v>40667</v>
      </c>
      <c r="I38" s="99">
        <f>H38+5</f>
        <v>40672</v>
      </c>
      <c r="J38" s="99">
        <f>I38+30</f>
        <v>40702</v>
      </c>
      <c r="K38" s="99" t="s">
        <v>113</v>
      </c>
      <c r="L38" s="99">
        <f>J38+5</f>
        <v>40707</v>
      </c>
      <c r="M38" s="99" t="s">
        <v>113</v>
      </c>
      <c r="N38" s="99" t="s">
        <v>113</v>
      </c>
      <c r="O38" s="99" t="s">
        <v>113</v>
      </c>
      <c r="P38" s="99">
        <f>L38+15</f>
        <v>40722</v>
      </c>
      <c r="Q38" s="236">
        <f>P38+10</f>
        <v>40732</v>
      </c>
      <c r="R38" s="99">
        <f>Q38+10</f>
        <v>40742</v>
      </c>
      <c r="S38" s="990"/>
      <c r="T38" s="996"/>
      <c r="U38" s="973"/>
      <c r="V38" s="1287"/>
      <c r="W38" s="114">
        <f>W37-45</f>
        <v>42417</v>
      </c>
      <c r="X38" s="1293"/>
    </row>
    <row r="39" spans="1:24" s="603" customFormat="1" ht="15" customHeight="1" x14ac:dyDescent="0.2">
      <c r="A39" s="1284"/>
      <c r="B39" s="325" t="s">
        <v>196</v>
      </c>
      <c r="C39" s="1284"/>
      <c r="D39" s="104"/>
      <c r="E39" s="99" t="s">
        <v>82</v>
      </c>
      <c r="F39" s="107" t="s">
        <v>37</v>
      </c>
      <c r="G39" s="99">
        <v>41146</v>
      </c>
      <c r="H39" s="99">
        <f>G39+5</f>
        <v>41151</v>
      </c>
      <c r="I39" s="99">
        <f>H39+5</f>
        <v>41156</v>
      </c>
      <c r="J39" s="99">
        <f>I39+30</f>
        <v>41186</v>
      </c>
      <c r="K39" s="99" t="s">
        <v>113</v>
      </c>
      <c r="L39" s="99">
        <f>J39+5</f>
        <v>41191</v>
      </c>
      <c r="M39" s="99" t="s">
        <v>113</v>
      </c>
      <c r="N39" s="99" t="s">
        <v>113</v>
      </c>
      <c r="O39" s="99" t="s">
        <v>113</v>
      </c>
      <c r="P39" s="99">
        <f>L39+15</f>
        <v>41206</v>
      </c>
      <c r="Q39" s="236">
        <f>P39+10</f>
        <v>41216</v>
      </c>
      <c r="R39" s="99">
        <f>Q39+10</f>
        <v>41226</v>
      </c>
      <c r="S39" s="990"/>
      <c r="T39" s="996"/>
      <c r="U39" s="973"/>
      <c r="V39" s="1287"/>
      <c r="W39" s="114">
        <v>42612</v>
      </c>
      <c r="X39" s="1293"/>
    </row>
    <row r="40" spans="1:24" s="603" customFormat="1" ht="15" customHeight="1" x14ac:dyDescent="0.2">
      <c r="A40" s="1284"/>
      <c r="B40" s="325" t="s">
        <v>219</v>
      </c>
      <c r="C40" s="1284"/>
      <c r="D40" s="104"/>
      <c r="E40" s="99" t="s">
        <v>82</v>
      </c>
      <c r="F40" s="107" t="s">
        <v>37</v>
      </c>
      <c r="G40" s="99">
        <f>'Consultant services- Individual'!O22+90</f>
        <v>41246</v>
      </c>
      <c r="H40" s="99">
        <f t="shared" ref="H40:H45" si="15">G40+15</f>
        <v>41261</v>
      </c>
      <c r="I40" s="99">
        <f t="shared" ref="I40:I45" si="16">H40+7</f>
        <v>41268</v>
      </c>
      <c r="J40" s="99">
        <f t="shared" ref="J40:J45" si="17">I40+15+15</f>
        <v>41298</v>
      </c>
      <c r="K40" s="99">
        <f t="shared" ref="K40:K44" si="18">J40</f>
        <v>41298</v>
      </c>
      <c r="L40" s="99">
        <f t="shared" ref="L40:L44" si="19">J40+15</f>
        <v>41313</v>
      </c>
      <c r="M40" s="99">
        <f t="shared" ref="M40:M44" si="20">L40</f>
        <v>41313</v>
      </c>
      <c r="N40" s="99">
        <f t="shared" ref="N40:N44" si="21">M40+7</f>
        <v>41320</v>
      </c>
      <c r="O40" s="99">
        <f t="shared" ref="O40:O44" si="22">N40+42</f>
        <v>41362</v>
      </c>
      <c r="P40" s="99">
        <f t="shared" ref="P40:P44" si="23">O40+15+15</f>
        <v>41392</v>
      </c>
      <c r="Q40" s="236">
        <f t="shared" ref="Q40:Q44" si="24">P40+7+20+15</f>
        <v>41434</v>
      </c>
      <c r="R40" s="99">
        <f t="shared" ref="R40:R44" si="25">Q40+10</f>
        <v>41444</v>
      </c>
      <c r="S40" s="990"/>
      <c r="T40" s="996"/>
      <c r="U40" s="973"/>
      <c r="V40" s="1287"/>
      <c r="W40" s="114" t="s">
        <v>222</v>
      </c>
      <c r="X40" s="1293"/>
    </row>
    <row r="41" spans="1:24" s="603" customFormat="1" ht="15" customHeight="1" x14ac:dyDescent="0.2">
      <c r="A41" s="1284"/>
      <c r="B41" s="325" t="s">
        <v>234</v>
      </c>
      <c r="C41" s="1284"/>
      <c r="D41" s="104"/>
      <c r="E41" s="99" t="s">
        <v>82</v>
      </c>
      <c r="F41" s="107" t="s">
        <v>37</v>
      </c>
      <c r="G41" s="99">
        <f>'Consultant services- Individual'!O23+90</f>
        <v>41508</v>
      </c>
      <c r="H41" s="99">
        <f t="shared" si="15"/>
        <v>41523</v>
      </c>
      <c r="I41" s="99">
        <f t="shared" si="16"/>
        <v>41530</v>
      </c>
      <c r="J41" s="99">
        <f t="shared" si="17"/>
        <v>41560</v>
      </c>
      <c r="K41" s="99">
        <f t="shared" si="18"/>
        <v>41560</v>
      </c>
      <c r="L41" s="99">
        <f t="shared" si="19"/>
        <v>41575</v>
      </c>
      <c r="M41" s="99">
        <f t="shared" si="20"/>
        <v>41575</v>
      </c>
      <c r="N41" s="99">
        <f t="shared" si="21"/>
        <v>41582</v>
      </c>
      <c r="O41" s="99">
        <f t="shared" si="22"/>
        <v>41624</v>
      </c>
      <c r="P41" s="99">
        <f t="shared" si="23"/>
        <v>41654</v>
      </c>
      <c r="Q41" s="236">
        <f t="shared" si="24"/>
        <v>41696</v>
      </c>
      <c r="R41" s="99">
        <f t="shared" si="25"/>
        <v>41706</v>
      </c>
      <c r="S41" s="990"/>
      <c r="T41" s="996"/>
      <c r="U41" s="973"/>
      <c r="V41" s="1287"/>
      <c r="W41" s="114" t="s">
        <v>222</v>
      </c>
      <c r="X41" s="1293"/>
    </row>
    <row r="42" spans="1:24" s="603" customFormat="1" ht="15" customHeight="1" x14ac:dyDescent="0.2">
      <c r="A42" s="1284"/>
      <c r="B42" s="325" t="s">
        <v>253</v>
      </c>
      <c r="C42" s="1284"/>
      <c r="D42" s="104"/>
      <c r="E42" s="99" t="s">
        <v>82</v>
      </c>
      <c r="F42" s="107" t="s">
        <v>37</v>
      </c>
      <c r="G42" s="99">
        <f>'Consultant services- Individual'!O24+90</f>
        <v>41559</v>
      </c>
      <c r="H42" s="99">
        <f t="shared" si="15"/>
        <v>41574</v>
      </c>
      <c r="I42" s="99">
        <f t="shared" si="16"/>
        <v>41581</v>
      </c>
      <c r="J42" s="99">
        <f t="shared" si="17"/>
        <v>41611</v>
      </c>
      <c r="K42" s="99">
        <f t="shared" si="18"/>
        <v>41611</v>
      </c>
      <c r="L42" s="99">
        <f t="shared" si="19"/>
        <v>41626</v>
      </c>
      <c r="M42" s="99">
        <f t="shared" si="20"/>
        <v>41626</v>
      </c>
      <c r="N42" s="99">
        <f t="shared" si="21"/>
        <v>41633</v>
      </c>
      <c r="O42" s="99">
        <f t="shared" si="22"/>
        <v>41675</v>
      </c>
      <c r="P42" s="99">
        <f t="shared" si="23"/>
        <v>41705</v>
      </c>
      <c r="Q42" s="236">
        <f t="shared" si="24"/>
        <v>41747</v>
      </c>
      <c r="R42" s="99">
        <f t="shared" si="25"/>
        <v>41757</v>
      </c>
      <c r="S42" s="990"/>
      <c r="T42" s="996"/>
      <c r="U42" s="973"/>
      <c r="V42" s="1287"/>
      <c r="W42" s="114" t="s">
        <v>222</v>
      </c>
      <c r="X42" s="1293"/>
    </row>
    <row r="43" spans="1:24" s="603" customFormat="1" ht="15" customHeight="1" x14ac:dyDescent="0.2">
      <c r="A43" s="1284"/>
      <c r="B43" s="325" t="s">
        <v>288</v>
      </c>
      <c r="C43" s="1284"/>
      <c r="D43" s="104"/>
      <c r="E43" s="99" t="s">
        <v>82</v>
      </c>
      <c r="F43" s="107" t="s">
        <v>37</v>
      </c>
      <c r="G43" s="99">
        <f>'Consultant services- Individual'!O26+90</f>
        <v>41896</v>
      </c>
      <c r="H43" s="99">
        <f t="shared" si="15"/>
        <v>41911</v>
      </c>
      <c r="I43" s="99">
        <f t="shared" si="16"/>
        <v>41918</v>
      </c>
      <c r="J43" s="99">
        <f t="shared" si="17"/>
        <v>41948</v>
      </c>
      <c r="K43" s="99">
        <f t="shared" si="18"/>
        <v>41948</v>
      </c>
      <c r="L43" s="99">
        <f t="shared" si="19"/>
        <v>41963</v>
      </c>
      <c r="M43" s="99">
        <f t="shared" si="20"/>
        <v>41963</v>
      </c>
      <c r="N43" s="99">
        <f t="shared" si="21"/>
        <v>41970</v>
      </c>
      <c r="O43" s="99">
        <f t="shared" si="22"/>
        <v>42012</v>
      </c>
      <c r="P43" s="99">
        <f t="shared" si="23"/>
        <v>42042</v>
      </c>
      <c r="Q43" s="236">
        <f t="shared" si="24"/>
        <v>42084</v>
      </c>
      <c r="R43" s="99">
        <f t="shared" si="25"/>
        <v>42094</v>
      </c>
      <c r="S43" s="990"/>
      <c r="T43" s="996"/>
      <c r="U43" s="973"/>
      <c r="V43" s="1287"/>
      <c r="W43" s="114" t="s">
        <v>222</v>
      </c>
      <c r="X43" s="1293"/>
    </row>
    <row r="44" spans="1:24" s="603" customFormat="1" ht="15" customHeight="1" x14ac:dyDescent="0.2">
      <c r="A44" s="1284"/>
      <c r="B44" s="325" t="s">
        <v>335</v>
      </c>
      <c r="C44" s="1284"/>
      <c r="D44" s="104"/>
      <c r="E44" s="99" t="s">
        <v>82</v>
      </c>
      <c r="F44" s="107" t="s">
        <v>37</v>
      </c>
      <c r="G44" s="99">
        <v>42186</v>
      </c>
      <c r="H44" s="99">
        <f t="shared" si="15"/>
        <v>42201</v>
      </c>
      <c r="I44" s="99">
        <f t="shared" si="16"/>
        <v>42208</v>
      </c>
      <c r="J44" s="99">
        <f t="shared" si="17"/>
        <v>42238</v>
      </c>
      <c r="K44" s="99">
        <f t="shared" si="18"/>
        <v>42238</v>
      </c>
      <c r="L44" s="99">
        <f t="shared" si="19"/>
        <v>42253</v>
      </c>
      <c r="M44" s="99">
        <f t="shared" si="20"/>
        <v>42253</v>
      </c>
      <c r="N44" s="99">
        <f t="shared" si="21"/>
        <v>42260</v>
      </c>
      <c r="O44" s="99">
        <f t="shared" si="22"/>
        <v>42302</v>
      </c>
      <c r="P44" s="99">
        <f t="shared" si="23"/>
        <v>42332</v>
      </c>
      <c r="Q44" s="236">
        <f t="shared" si="24"/>
        <v>42374</v>
      </c>
      <c r="R44" s="99">
        <f t="shared" si="25"/>
        <v>42384</v>
      </c>
      <c r="S44" s="990"/>
      <c r="T44" s="996"/>
      <c r="U44" s="973"/>
      <c r="V44" s="1287"/>
      <c r="W44" s="114"/>
      <c r="X44" s="1293"/>
    </row>
    <row r="45" spans="1:24" s="603" customFormat="1" ht="15" customHeight="1" x14ac:dyDescent="0.2">
      <c r="A45" s="1284"/>
      <c r="B45" s="325" t="s">
        <v>398</v>
      </c>
      <c r="C45" s="1284"/>
      <c r="D45" s="104"/>
      <c r="E45" s="99" t="s">
        <v>141</v>
      </c>
      <c r="F45" s="107" t="s">
        <v>39</v>
      </c>
      <c r="G45" s="99">
        <v>42094</v>
      </c>
      <c r="H45" s="99">
        <f t="shared" si="15"/>
        <v>42109</v>
      </c>
      <c r="I45" s="99">
        <f t="shared" si="16"/>
        <v>42116</v>
      </c>
      <c r="J45" s="99">
        <f t="shared" si="17"/>
        <v>42146</v>
      </c>
      <c r="K45" s="99" t="s">
        <v>113</v>
      </c>
      <c r="L45" s="99" t="s">
        <v>113</v>
      </c>
      <c r="M45" s="99" t="str">
        <f>L45</f>
        <v>N/A</v>
      </c>
      <c r="N45" s="99">
        <f>J45+5</f>
        <v>42151</v>
      </c>
      <c r="O45" s="99">
        <f>N45+30</f>
        <v>42181</v>
      </c>
      <c r="P45" s="99" t="s">
        <v>113</v>
      </c>
      <c r="Q45" s="236" t="s">
        <v>113</v>
      </c>
      <c r="R45" s="99">
        <f>O45+30</f>
        <v>42211</v>
      </c>
      <c r="S45" s="990"/>
      <c r="T45" s="996"/>
      <c r="U45" s="973"/>
      <c r="V45" s="1287"/>
      <c r="W45" s="114"/>
      <c r="X45" s="1293"/>
    </row>
    <row r="46" spans="1:24" s="606" customFormat="1" ht="15" customHeight="1" thickBot="1" x14ac:dyDescent="0.25">
      <c r="A46" s="1285"/>
      <c r="B46" s="317" t="s">
        <v>62</v>
      </c>
      <c r="C46" s="1285"/>
      <c r="D46" s="318"/>
      <c r="E46" s="319"/>
      <c r="F46" s="319"/>
      <c r="G46" s="320"/>
      <c r="H46" s="321"/>
      <c r="I46" s="320"/>
      <c r="J46" s="320"/>
      <c r="K46" s="321"/>
      <c r="L46" s="321"/>
      <c r="M46" s="321"/>
      <c r="N46" s="320"/>
      <c r="O46" s="320"/>
      <c r="P46" s="320"/>
      <c r="Q46" s="243"/>
      <c r="R46" s="244"/>
      <c r="S46" s="991"/>
      <c r="T46" s="997"/>
      <c r="U46" s="974"/>
      <c r="V46" s="1288"/>
      <c r="W46" s="318"/>
      <c r="X46" s="1294"/>
    </row>
    <row r="47" spans="1:24" s="100" customFormat="1" ht="13.5" thickBot="1" x14ac:dyDescent="0.25">
      <c r="A47" s="1283">
        <v>5</v>
      </c>
      <c r="B47" s="783" t="s">
        <v>60</v>
      </c>
      <c r="C47" s="1283" t="s">
        <v>174</v>
      </c>
      <c r="D47" s="784" t="s">
        <v>175</v>
      </c>
      <c r="E47" s="951" t="s">
        <v>141</v>
      </c>
      <c r="F47" s="746" t="s">
        <v>212</v>
      </c>
      <c r="G47" s="749" t="s">
        <v>187</v>
      </c>
      <c r="H47" s="749" t="s">
        <v>188</v>
      </c>
      <c r="I47" s="749" t="s">
        <v>97</v>
      </c>
      <c r="J47" s="749" t="s">
        <v>97</v>
      </c>
      <c r="K47" s="749" t="s">
        <v>97</v>
      </c>
      <c r="L47" s="749" t="s">
        <v>97</v>
      </c>
      <c r="M47" s="749" t="s">
        <v>97</v>
      </c>
      <c r="N47" s="749" t="s">
        <v>97</v>
      </c>
      <c r="O47" s="749" t="s">
        <v>97</v>
      </c>
      <c r="P47" s="749" t="s">
        <v>97</v>
      </c>
      <c r="Q47" s="785" t="s">
        <v>97</v>
      </c>
      <c r="R47" s="749">
        <v>40754</v>
      </c>
      <c r="S47" s="1349">
        <v>9000</v>
      </c>
      <c r="T47" s="1351" t="s">
        <v>81</v>
      </c>
      <c r="U47" s="1351">
        <v>2</v>
      </c>
      <c r="V47" s="1310" t="s">
        <v>268</v>
      </c>
      <c r="W47" s="670">
        <v>43099</v>
      </c>
      <c r="X47" s="1332"/>
    </row>
    <row r="48" spans="1:24" s="100" customFormat="1" ht="13.5" thickBot="1" x14ac:dyDescent="0.25">
      <c r="A48" s="1348"/>
      <c r="B48" s="97" t="s">
        <v>234</v>
      </c>
      <c r="C48" s="1348"/>
      <c r="D48" s="98"/>
      <c r="E48" s="706"/>
      <c r="F48" s="720"/>
      <c r="G48" s="106"/>
      <c r="H48" s="106"/>
      <c r="I48" s="99" t="s">
        <v>97</v>
      </c>
      <c r="J48" s="99" t="s">
        <v>97</v>
      </c>
      <c r="K48" s="99" t="s">
        <v>97</v>
      </c>
      <c r="L48" s="99" t="s">
        <v>97</v>
      </c>
      <c r="M48" s="99" t="s">
        <v>97</v>
      </c>
      <c r="N48" s="99" t="s">
        <v>97</v>
      </c>
      <c r="O48" s="99" t="s">
        <v>97</v>
      </c>
      <c r="P48" s="99" t="s">
        <v>97</v>
      </c>
      <c r="Q48" s="786">
        <f>Q49</f>
        <v>40996</v>
      </c>
      <c r="R48" s="92">
        <f>R49</f>
        <v>41031</v>
      </c>
      <c r="S48" s="1349"/>
      <c r="T48" s="1351"/>
      <c r="U48" s="1351"/>
      <c r="V48" s="1311"/>
      <c r="W48" s="114">
        <v>41820</v>
      </c>
      <c r="X48" s="1333"/>
    </row>
    <row r="49" spans="1:24" s="100" customFormat="1" ht="13.5" thickBot="1" x14ac:dyDescent="0.25">
      <c r="A49" s="1348"/>
      <c r="B49" s="97" t="s">
        <v>62</v>
      </c>
      <c r="C49" s="1348"/>
      <c r="D49" s="98"/>
      <c r="E49" s="448"/>
      <c r="F49" s="448"/>
      <c r="G49" s="106">
        <v>40719</v>
      </c>
      <c r="H49" s="106">
        <v>40743</v>
      </c>
      <c r="I49" s="106" t="s">
        <v>97</v>
      </c>
      <c r="J49" s="106" t="s">
        <v>97</v>
      </c>
      <c r="K49" s="106" t="s">
        <v>97</v>
      </c>
      <c r="L49" s="106" t="s">
        <v>97</v>
      </c>
      <c r="M49" s="106" t="s">
        <v>97</v>
      </c>
      <c r="N49" s="106" t="s">
        <v>97</v>
      </c>
      <c r="O49" s="106" t="s">
        <v>97</v>
      </c>
      <c r="P49" s="106" t="s">
        <v>97</v>
      </c>
      <c r="Q49" s="197">
        <v>40996</v>
      </c>
      <c r="R49" s="106">
        <v>41031</v>
      </c>
      <c r="S49" s="1350"/>
      <c r="T49" s="1352"/>
      <c r="U49" s="1352"/>
      <c r="V49" s="1311"/>
      <c r="W49" s="450"/>
      <c r="X49" s="1333"/>
    </row>
    <row r="50" spans="1:24" x14ac:dyDescent="0.2">
      <c r="A50" s="1274">
        <v>6</v>
      </c>
      <c r="B50" s="508" t="s">
        <v>60</v>
      </c>
      <c r="C50" s="1274" t="s">
        <v>228</v>
      </c>
      <c r="D50" s="62" t="s">
        <v>233</v>
      </c>
      <c r="E50" s="67" t="s">
        <v>82</v>
      </c>
      <c r="F50" s="66" t="s">
        <v>39</v>
      </c>
      <c r="G50" s="67">
        <v>41041</v>
      </c>
      <c r="H50" s="67">
        <v>41049</v>
      </c>
      <c r="I50" s="67">
        <v>41085</v>
      </c>
      <c r="J50" s="67">
        <f>I50+30</f>
        <v>41115</v>
      </c>
      <c r="K50" s="67" t="s">
        <v>113</v>
      </c>
      <c r="L50" s="67" t="s">
        <v>113</v>
      </c>
      <c r="M50" s="67" t="s">
        <v>113</v>
      </c>
      <c r="N50" s="67">
        <f>J50+6</f>
        <v>41121</v>
      </c>
      <c r="O50" s="67">
        <f>N50+21</f>
        <v>41142</v>
      </c>
      <c r="P50" s="67" t="s">
        <v>94</v>
      </c>
      <c r="Q50" s="237" t="s">
        <v>113</v>
      </c>
      <c r="R50" s="67">
        <f>O50+30</f>
        <v>41172</v>
      </c>
      <c r="S50" s="1277">
        <v>11280</v>
      </c>
      <c r="T50" s="1280" t="s">
        <v>81</v>
      </c>
      <c r="U50" s="1274">
        <v>3</v>
      </c>
      <c r="V50" s="1345" t="s">
        <v>265</v>
      </c>
      <c r="W50" s="436">
        <f>R50+8*30</f>
        <v>41412</v>
      </c>
      <c r="X50" s="1274"/>
    </row>
    <row r="51" spans="1:24" ht="15" customHeight="1" x14ac:dyDescent="0.2">
      <c r="A51" s="1275"/>
      <c r="B51" s="175" t="s">
        <v>61</v>
      </c>
      <c r="C51" s="1275"/>
      <c r="D51" s="60"/>
      <c r="E51" s="69" t="s">
        <v>82</v>
      </c>
      <c r="F51" s="68" t="s">
        <v>39</v>
      </c>
      <c r="G51" s="69">
        <v>41041</v>
      </c>
      <c r="H51" s="69">
        <v>41049</v>
      </c>
      <c r="I51" s="99">
        <v>41087</v>
      </c>
      <c r="J51" s="99">
        <f>I51+50</f>
        <v>41137</v>
      </c>
      <c r="K51" s="99" t="s">
        <v>113</v>
      </c>
      <c r="L51" s="99" t="s">
        <v>113</v>
      </c>
      <c r="M51" s="99" t="s">
        <v>113</v>
      </c>
      <c r="N51" s="99">
        <f>J51+6</f>
        <v>41143</v>
      </c>
      <c r="O51" s="99">
        <f>N51+21</f>
        <v>41164</v>
      </c>
      <c r="P51" s="99" t="s">
        <v>94</v>
      </c>
      <c r="Q51" s="200" t="s">
        <v>113</v>
      </c>
      <c r="R51" s="99">
        <f>O51+30</f>
        <v>41194</v>
      </c>
      <c r="S51" s="1278"/>
      <c r="T51" s="1281"/>
      <c r="U51" s="1275"/>
      <c r="V51" s="1346"/>
      <c r="W51" s="113">
        <v>41512</v>
      </c>
      <c r="X51" s="1275"/>
    </row>
    <row r="52" spans="1:24" ht="15" customHeight="1" thickBot="1" x14ac:dyDescent="0.25">
      <c r="A52" s="1276"/>
      <c r="B52" s="910" t="s">
        <v>62</v>
      </c>
      <c r="C52" s="1276"/>
      <c r="D52" s="911"/>
      <c r="E52" s="912"/>
      <c r="F52" s="912"/>
      <c r="G52" s="913">
        <v>41031</v>
      </c>
      <c r="H52" s="913">
        <v>41037</v>
      </c>
      <c r="I52" s="913" t="s">
        <v>113</v>
      </c>
      <c r="J52" s="913" t="s">
        <v>113</v>
      </c>
      <c r="K52" s="913" t="s">
        <v>113</v>
      </c>
      <c r="L52" s="913" t="s">
        <v>113</v>
      </c>
      <c r="M52" s="913" t="s">
        <v>113</v>
      </c>
      <c r="N52" s="913">
        <v>41176</v>
      </c>
      <c r="O52" s="913">
        <v>41188</v>
      </c>
      <c r="P52" s="913" t="s">
        <v>113</v>
      </c>
      <c r="Q52" s="914" t="s">
        <v>113</v>
      </c>
      <c r="R52" s="913">
        <v>41239</v>
      </c>
      <c r="S52" s="1279"/>
      <c r="T52" s="1282"/>
      <c r="U52" s="1276"/>
      <c r="V52" s="1347"/>
      <c r="W52" s="909"/>
      <c r="X52" s="1276"/>
    </row>
    <row r="53" spans="1:24" x14ac:dyDescent="0.2">
      <c r="A53" s="1274">
        <v>7</v>
      </c>
      <c r="B53" s="61" t="s">
        <v>60</v>
      </c>
      <c r="C53" s="1274" t="s">
        <v>244</v>
      </c>
      <c r="D53" s="1329" t="s">
        <v>245</v>
      </c>
      <c r="E53" s="67" t="s">
        <v>82</v>
      </c>
      <c r="F53" s="66" t="s">
        <v>237</v>
      </c>
      <c r="G53" s="67">
        <v>41032</v>
      </c>
      <c r="H53" s="67">
        <f>G53</f>
        <v>41032</v>
      </c>
      <c r="I53" s="67" t="s">
        <v>113</v>
      </c>
      <c r="J53" s="67" t="s">
        <v>113</v>
      </c>
      <c r="K53" s="67" t="s">
        <v>113</v>
      </c>
      <c r="L53" s="67" t="s">
        <v>113</v>
      </c>
      <c r="M53" s="67" t="s">
        <v>113</v>
      </c>
      <c r="N53" s="67">
        <v>41044</v>
      </c>
      <c r="O53" s="67">
        <v>41052</v>
      </c>
      <c r="P53" s="67" t="s">
        <v>94</v>
      </c>
      <c r="Q53" s="237">
        <f>O53+24</f>
        <v>41076</v>
      </c>
      <c r="R53" s="67">
        <f>O53+30</f>
        <v>41082</v>
      </c>
      <c r="S53" s="1336">
        <v>52000</v>
      </c>
      <c r="T53" s="1339" t="s">
        <v>258</v>
      </c>
      <c r="U53" s="1304">
        <v>1378</v>
      </c>
      <c r="V53" s="1342" t="s">
        <v>267</v>
      </c>
      <c r="W53" s="436">
        <f>R53+8*30</f>
        <v>41322</v>
      </c>
      <c r="X53" s="1295"/>
    </row>
    <row r="54" spans="1:24" ht="15" customHeight="1" x14ac:dyDescent="0.2">
      <c r="A54" s="1334"/>
      <c r="B54" s="63" t="s">
        <v>61</v>
      </c>
      <c r="C54" s="1334"/>
      <c r="D54" s="1330"/>
      <c r="E54" s="905" t="s">
        <v>82</v>
      </c>
      <c r="F54" s="642" t="s">
        <v>237</v>
      </c>
      <c r="G54" s="905">
        <f>G53</f>
        <v>41032</v>
      </c>
      <c r="H54" s="905">
        <f>G54</f>
        <v>41032</v>
      </c>
      <c r="I54" s="905" t="s">
        <v>113</v>
      </c>
      <c r="J54" s="905" t="s">
        <v>113</v>
      </c>
      <c r="K54" s="905" t="s">
        <v>113</v>
      </c>
      <c r="L54" s="905" t="s">
        <v>113</v>
      </c>
      <c r="M54" s="905" t="s">
        <v>113</v>
      </c>
      <c r="N54" s="905">
        <f>N53</f>
        <v>41044</v>
      </c>
      <c r="O54" s="905">
        <v>41057</v>
      </c>
      <c r="P54" s="905" t="s">
        <v>94</v>
      </c>
      <c r="Q54" s="645">
        <v>41075</v>
      </c>
      <c r="R54" s="906">
        <f>Q54+7</f>
        <v>41082</v>
      </c>
      <c r="S54" s="1337"/>
      <c r="T54" s="1302"/>
      <c r="U54" s="1305"/>
      <c r="V54" s="1343"/>
      <c r="W54" s="113">
        <f>R54+8*30</f>
        <v>41322</v>
      </c>
      <c r="X54" s="1296"/>
    </row>
    <row r="55" spans="1:24" ht="15" customHeight="1" thickBot="1" x14ac:dyDescent="0.25">
      <c r="A55" s="1335"/>
      <c r="B55" s="64" t="s">
        <v>62</v>
      </c>
      <c r="C55" s="1335"/>
      <c r="D55" s="1331"/>
      <c r="E55" s="908" t="s">
        <v>82</v>
      </c>
      <c r="F55" s="907" t="s">
        <v>237</v>
      </c>
      <c r="G55" s="908">
        <f>G54</f>
        <v>41032</v>
      </c>
      <c r="H55" s="908">
        <f>G55</f>
        <v>41032</v>
      </c>
      <c r="I55" s="908" t="s">
        <v>113</v>
      </c>
      <c r="J55" s="908" t="s">
        <v>113</v>
      </c>
      <c r="K55" s="908" t="s">
        <v>113</v>
      </c>
      <c r="L55" s="908" t="s">
        <v>113</v>
      </c>
      <c r="M55" s="908" t="s">
        <v>113</v>
      </c>
      <c r="N55" s="908">
        <f>N54</f>
        <v>41044</v>
      </c>
      <c r="O55" s="908">
        <f>O54</f>
        <v>41057</v>
      </c>
      <c r="P55" s="908" t="s">
        <v>113</v>
      </c>
      <c r="Q55" s="722">
        <v>41103</v>
      </c>
      <c r="R55" s="244">
        <v>41105</v>
      </c>
      <c r="S55" s="1338"/>
      <c r="T55" s="1340"/>
      <c r="U55" s="1341"/>
      <c r="V55" s="1344"/>
      <c r="W55" s="909">
        <f>R55+8*30</f>
        <v>41345</v>
      </c>
      <c r="X55" s="1297"/>
    </row>
    <row r="56" spans="1:24" s="577" customFormat="1" ht="26.25" customHeight="1" x14ac:dyDescent="0.2">
      <c r="A56" s="1364">
        <v>8</v>
      </c>
      <c r="B56" s="915" t="s">
        <v>60</v>
      </c>
      <c r="C56" s="1364" t="s">
        <v>266</v>
      </c>
      <c r="D56" s="1367" t="s">
        <v>399</v>
      </c>
      <c r="E56" s="575" t="s">
        <v>141</v>
      </c>
      <c r="F56" s="574" t="s">
        <v>39</v>
      </c>
      <c r="G56" s="575">
        <v>41693</v>
      </c>
      <c r="H56" s="575">
        <v>41694</v>
      </c>
      <c r="I56" s="575" t="s">
        <v>113</v>
      </c>
      <c r="J56" s="575">
        <v>41789</v>
      </c>
      <c r="K56" s="575">
        <f>J56+5</f>
        <v>41794</v>
      </c>
      <c r="L56" s="575">
        <f>K56+5</f>
        <v>41799</v>
      </c>
      <c r="M56" s="575">
        <f>L56</f>
        <v>41799</v>
      </c>
      <c r="N56" s="575">
        <f>M56+3</f>
        <v>41802</v>
      </c>
      <c r="O56" s="575">
        <f>N56+21</f>
        <v>41823</v>
      </c>
      <c r="P56" s="575" t="s">
        <v>113</v>
      </c>
      <c r="Q56" s="920">
        <f>O56+20</f>
        <v>41843</v>
      </c>
      <c r="R56" s="575">
        <f>Q56+5</f>
        <v>41848</v>
      </c>
      <c r="S56" s="1354" t="s">
        <v>114</v>
      </c>
      <c r="T56" s="1354"/>
      <c r="U56" s="1354"/>
      <c r="V56" s="1354"/>
      <c r="W56" s="916"/>
      <c r="X56" s="1364"/>
    </row>
    <row r="57" spans="1:24" s="577" customFormat="1" ht="15" customHeight="1" x14ac:dyDescent="0.2">
      <c r="A57" s="1365"/>
      <c r="B57" s="917" t="s">
        <v>335</v>
      </c>
      <c r="C57" s="1365"/>
      <c r="D57" s="1368"/>
      <c r="E57" s="919" t="s">
        <v>141</v>
      </c>
      <c r="F57" s="918" t="s">
        <v>39</v>
      </c>
      <c r="G57" s="919">
        <v>41693</v>
      </c>
      <c r="H57" s="919">
        <v>41694</v>
      </c>
      <c r="I57" s="919" t="s">
        <v>113</v>
      </c>
      <c r="J57" s="919">
        <v>41789</v>
      </c>
      <c r="K57" s="919" t="s">
        <v>113</v>
      </c>
      <c r="L57" s="919" t="s">
        <v>113</v>
      </c>
      <c r="M57" s="919" t="s">
        <v>113</v>
      </c>
      <c r="N57" s="919">
        <v>41944</v>
      </c>
      <c r="O57" s="919">
        <f>N57+20</f>
        <v>41964</v>
      </c>
      <c r="P57" s="919" t="s">
        <v>113</v>
      </c>
      <c r="Q57" s="920">
        <f>O57+20</f>
        <v>41984</v>
      </c>
      <c r="R57" s="919">
        <f>Q57+5</f>
        <v>41989</v>
      </c>
      <c r="S57" s="1355"/>
      <c r="T57" s="1355"/>
      <c r="U57" s="1355"/>
      <c r="V57" s="1355"/>
      <c r="W57" s="576"/>
      <c r="X57" s="1365"/>
    </row>
    <row r="58" spans="1:24" s="577" customFormat="1" ht="15" customHeight="1" x14ac:dyDescent="0.2">
      <c r="A58" s="1365"/>
      <c r="B58" s="917"/>
      <c r="C58" s="1365"/>
      <c r="D58" s="1368"/>
      <c r="E58" s="919"/>
      <c r="F58" s="918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20"/>
      <c r="R58" s="919"/>
      <c r="S58" s="1355"/>
      <c r="T58" s="1355"/>
      <c r="U58" s="1355"/>
      <c r="V58" s="1355"/>
      <c r="W58" s="576"/>
      <c r="X58" s="1365"/>
    </row>
    <row r="59" spans="1:24" s="577" customFormat="1" ht="15" customHeight="1" thickBot="1" x14ac:dyDescent="0.25">
      <c r="A59" s="1366"/>
      <c r="B59" s="921" t="s">
        <v>62</v>
      </c>
      <c r="C59" s="1366"/>
      <c r="D59" s="1369"/>
      <c r="E59" s="923" t="s">
        <v>141</v>
      </c>
      <c r="F59" s="922" t="s">
        <v>39</v>
      </c>
      <c r="G59" s="923">
        <v>41693</v>
      </c>
      <c r="H59" s="923">
        <v>41695</v>
      </c>
      <c r="I59" s="923" t="s">
        <v>113</v>
      </c>
      <c r="J59" s="923">
        <v>41702</v>
      </c>
      <c r="K59" s="923" t="s">
        <v>113</v>
      </c>
      <c r="L59" s="923" t="s">
        <v>113</v>
      </c>
      <c r="M59" s="923" t="s">
        <v>113</v>
      </c>
      <c r="N59" s="923"/>
      <c r="O59" s="923"/>
      <c r="P59" s="923"/>
      <c r="Q59" s="924"/>
      <c r="R59" s="923"/>
      <c r="S59" s="1356"/>
      <c r="T59" s="1356"/>
      <c r="U59" s="1356"/>
      <c r="V59" s="1356"/>
      <c r="W59" s="925"/>
      <c r="X59" s="1366"/>
    </row>
    <row r="60" spans="1:24" s="621" customFormat="1" ht="15" customHeight="1" x14ac:dyDescent="0.2">
      <c r="A60" s="1373">
        <v>9</v>
      </c>
      <c r="B60" s="322" t="s">
        <v>60</v>
      </c>
      <c r="C60" s="563" t="s">
        <v>394</v>
      </c>
      <c r="D60" s="1370" t="s">
        <v>333</v>
      </c>
      <c r="E60" s="92" t="s">
        <v>141</v>
      </c>
      <c r="F60" s="105" t="s">
        <v>212</v>
      </c>
      <c r="G60" s="92">
        <f>G59</f>
        <v>41693</v>
      </c>
      <c r="H60" s="92">
        <f>H59</f>
        <v>41695</v>
      </c>
      <c r="I60" s="92"/>
      <c r="J60" s="92"/>
      <c r="K60" s="92"/>
      <c r="L60" s="92"/>
      <c r="M60" s="92"/>
      <c r="N60" s="92"/>
      <c r="O60" s="92"/>
      <c r="P60" s="92"/>
      <c r="Q60" s="727">
        <f>R60-10</f>
        <v>41964</v>
      </c>
      <c r="R60" s="92">
        <v>41974</v>
      </c>
      <c r="S60" s="728"/>
      <c r="T60" s="582"/>
      <c r="U60" s="583"/>
      <c r="V60" s="618"/>
      <c r="W60" s="619"/>
      <c r="X60" s="620"/>
    </row>
    <row r="61" spans="1:24" s="603" customFormat="1" ht="15" customHeight="1" x14ac:dyDescent="0.2">
      <c r="A61" s="1374"/>
      <c r="B61" s="325" t="s">
        <v>452</v>
      </c>
      <c r="C61" s="564"/>
      <c r="D61" s="1371"/>
      <c r="E61" s="99" t="s">
        <v>141</v>
      </c>
      <c r="F61" s="107" t="s">
        <v>212</v>
      </c>
      <c r="G61" s="99">
        <f>G60</f>
        <v>41693</v>
      </c>
      <c r="H61" s="99">
        <f>H60</f>
        <v>41695</v>
      </c>
      <c r="I61" s="99"/>
      <c r="J61" s="99"/>
      <c r="K61" s="99"/>
      <c r="L61" s="99"/>
      <c r="M61" s="99"/>
      <c r="N61" s="99"/>
      <c r="O61" s="99"/>
      <c r="P61" s="99"/>
      <c r="Q61" s="236">
        <f>R61-10</f>
        <v>41964</v>
      </c>
      <c r="R61" s="99">
        <v>41974</v>
      </c>
      <c r="S61" s="729"/>
      <c r="T61" s="571"/>
      <c r="U61" s="564"/>
      <c r="V61" s="564"/>
      <c r="W61" s="114"/>
      <c r="X61" s="622"/>
    </row>
    <row r="62" spans="1:24" s="606" customFormat="1" ht="15" customHeight="1" thickBot="1" x14ac:dyDescent="0.25">
      <c r="A62" s="1375"/>
      <c r="B62" s="317" t="s">
        <v>62</v>
      </c>
      <c r="C62" s="566"/>
      <c r="D62" s="1372"/>
      <c r="E62" s="320"/>
      <c r="F62" s="319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243"/>
      <c r="R62" s="244"/>
      <c r="S62" s="592"/>
      <c r="T62" s="593"/>
      <c r="U62" s="594"/>
      <c r="V62" s="623"/>
      <c r="W62" s="624"/>
      <c r="X62" s="625"/>
    </row>
    <row r="63" spans="1:24" s="100" customFormat="1" ht="26.25" customHeight="1" x14ac:dyDescent="0.2">
      <c r="A63" s="1283">
        <v>10</v>
      </c>
      <c r="B63" s="783" t="s">
        <v>60</v>
      </c>
      <c r="C63" s="1357" t="s">
        <v>157</v>
      </c>
      <c r="D63" s="1359" t="s">
        <v>396</v>
      </c>
      <c r="E63" s="706" t="s">
        <v>141</v>
      </c>
      <c r="F63" s="720" t="s">
        <v>39</v>
      </c>
      <c r="G63" s="706">
        <v>41798</v>
      </c>
      <c r="H63" s="706">
        <f>G63+5</f>
        <v>41803</v>
      </c>
      <c r="I63" s="706">
        <f>H63+2</f>
        <v>41805</v>
      </c>
      <c r="J63" s="706">
        <f>I63+15</f>
        <v>41820</v>
      </c>
      <c r="K63" s="99" t="s">
        <v>113</v>
      </c>
      <c r="L63" s="99" t="s">
        <v>113</v>
      </c>
      <c r="M63" s="99" t="str">
        <f>L63</f>
        <v>N/A</v>
      </c>
      <c r="N63" s="99">
        <f>J63+5</f>
        <v>41825</v>
      </c>
      <c r="O63" s="99">
        <f>N63+30</f>
        <v>41855</v>
      </c>
      <c r="P63" s="99" t="s">
        <v>113</v>
      </c>
      <c r="Q63" s="236" t="s">
        <v>113</v>
      </c>
      <c r="R63" s="99">
        <f>O63+30</f>
        <v>41885</v>
      </c>
      <c r="S63" s="710"/>
      <c r="T63" s="711"/>
      <c r="U63" s="712"/>
      <c r="V63" s="713"/>
      <c r="W63" s="670">
        <f>R63+4*30</f>
        <v>42005</v>
      </c>
      <c r="X63" s="1332"/>
    </row>
    <row r="64" spans="1:24" s="100" customFormat="1" ht="15" customHeight="1" x14ac:dyDescent="0.2">
      <c r="A64" s="1284"/>
      <c r="B64" s="325" t="s">
        <v>335</v>
      </c>
      <c r="C64" s="1358"/>
      <c r="D64" s="1360"/>
      <c r="E64" s="99" t="s">
        <v>141</v>
      </c>
      <c r="F64" s="107" t="s">
        <v>39</v>
      </c>
      <c r="G64" s="99">
        <v>41798</v>
      </c>
      <c r="H64" s="99">
        <f t="shared" ref="H64" si="26">G64+15</f>
        <v>41813</v>
      </c>
      <c r="I64" s="99">
        <f t="shared" ref="I64" si="27">H64+7</f>
        <v>41820</v>
      </c>
      <c r="J64" s="99">
        <f t="shared" ref="J64" si="28">I64+15+15</f>
        <v>41850</v>
      </c>
      <c r="K64" s="99" t="s">
        <v>113</v>
      </c>
      <c r="L64" s="99" t="s">
        <v>113</v>
      </c>
      <c r="M64" s="99" t="str">
        <f>L64</f>
        <v>N/A</v>
      </c>
      <c r="N64" s="99">
        <f>J64+5</f>
        <v>41855</v>
      </c>
      <c r="O64" s="99">
        <f>N64+30</f>
        <v>41885</v>
      </c>
      <c r="P64" s="99" t="s">
        <v>113</v>
      </c>
      <c r="Q64" s="236" t="s">
        <v>113</v>
      </c>
      <c r="R64" s="99">
        <f>O64+30</f>
        <v>41915</v>
      </c>
      <c r="S64" s="716"/>
      <c r="T64" s="717"/>
      <c r="U64" s="718"/>
      <c r="V64" s="719"/>
      <c r="W64" s="114">
        <f>R64+4*30</f>
        <v>42035</v>
      </c>
      <c r="X64" s="1353"/>
    </row>
    <row r="65" spans="1:24" s="100" customFormat="1" ht="15" customHeight="1" x14ac:dyDescent="0.2">
      <c r="A65" s="1348"/>
      <c r="B65" s="325" t="s">
        <v>453</v>
      </c>
      <c r="C65" s="1358"/>
      <c r="D65" s="1360"/>
      <c r="E65" s="99" t="s">
        <v>141</v>
      </c>
      <c r="F65" s="107"/>
      <c r="G65" s="99"/>
      <c r="H65" s="99"/>
      <c r="I65" s="99"/>
      <c r="J65" s="99"/>
      <c r="K65" s="99"/>
      <c r="L65" s="99"/>
      <c r="M65" s="99"/>
      <c r="N65" s="99"/>
      <c r="O65" s="99"/>
      <c r="P65" s="99" t="s">
        <v>113</v>
      </c>
      <c r="Q65" s="236" t="s">
        <v>113</v>
      </c>
      <c r="R65" s="99">
        <v>41944</v>
      </c>
      <c r="S65" s="716"/>
      <c r="T65" s="717"/>
      <c r="U65" s="718"/>
      <c r="V65" s="719"/>
      <c r="W65" s="114"/>
      <c r="X65" s="1333"/>
    </row>
    <row r="66" spans="1:24" s="100" customFormat="1" ht="15" customHeight="1" thickBot="1" x14ac:dyDescent="0.25">
      <c r="A66" s="1285"/>
      <c r="B66" s="317" t="s">
        <v>62</v>
      </c>
      <c r="C66" s="1362"/>
      <c r="D66" s="1363"/>
      <c r="E66" s="749" t="s">
        <v>141</v>
      </c>
      <c r="F66" s="746" t="s">
        <v>39</v>
      </c>
      <c r="G66" s="634">
        <v>41715</v>
      </c>
      <c r="H66" s="749">
        <v>41720</v>
      </c>
      <c r="I66" s="749" t="s">
        <v>113</v>
      </c>
      <c r="J66" s="749">
        <v>41793</v>
      </c>
      <c r="K66" s="749" t="s">
        <v>113</v>
      </c>
      <c r="L66" s="749">
        <v>41807</v>
      </c>
      <c r="M66" s="749" t="s">
        <v>113</v>
      </c>
      <c r="N66" s="749">
        <v>41819</v>
      </c>
      <c r="O66" s="749">
        <v>41892</v>
      </c>
      <c r="P66" s="749"/>
      <c r="Q66" s="946"/>
      <c r="R66" s="947"/>
      <c r="S66" s="723"/>
      <c r="T66" s="724"/>
      <c r="U66" s="725"/>
      <c r="V66" s="726"/>
      <c r="W66" s="114"/>
      <c r="X66" s="1361"/>
    </row>
    <row r="67" spans="1:24" s="100" customFormat="1" ht="13.5" thickBot="1" x14ac:dyDescent="0.25">
      <c r="A67" s="538">
        <v>11</v>
      </c>
      <c r="B67" s="156" t="s">
        <v>62</v>
      </c>
      <c r="C67" s="538" t="s">
        <v>380</v>
      </c>
      <c r="D67" s="150" t="s">
        <v>381</v>
      </c>
      <c r="E67" s="158" t="s">
        <v>141</v>
      </c>
      <c r="F67" s="158" t="s">
        <v>212</v>
      </c>
      <c r="G67" s="159">
        <v>41777</v>
      </c>
      <c r="H67" s="159">
        <v>41779</v>
      </c>
      <c r="I67" s="159" t="s">
        <v>97</v>
      </c>
      <c r="J67" s="159" t="s">
        <v>97</v>
      </c>
      <c r="K67" s="159" t="s">
        <v>97</v>
      </c>
      <c r="L67" s="159" t="s">
        <v>97</v>
      </c>
      <c r="M67" s="159" t="s">
        <v>97</v>
      </c>
      <c r="N67" s="159" t="s">
        <v>97</v>
      </c>
      <c r="O67" s="159" t="s">
        <v>97</v>
      </c>
      <c r="P67" s="159" t="s">
        <v>97</v>
      </c>
      <c r="Q67" s="186"/>
      <c r="R67" s="159"/>
      <c r="S67" s="539"/>
      <c r="T67" s="540"/>
      <c r="U67" s="540" t="s">
        <v>380</v>
      </c>
      <c r="V67" s="541"/>
      <c r="W67" s="151"/>
      <c r="X67" s="537"/>
    </row>
    <row r="68" spans="1:24" s="100" customFormat="1" ht="26.25" customHeight="1" x14ac:dyDescent="0.2">
      <c r="A68" s="1283">
        <v>12</v>
      </c>
      <c r="B68" s="322" t="s">
        <v>60</v>
      </c>
      <c r="C68" s="1357" t="s">
        <v>356</v>
      </c>
      <c r="D68" s="1359" t="s">
        <v>393</v>
      </c>
      <c r="E68" s="706" t="s">
        <v>140</v>
      </c>
      <c r="F68" s="705" t="s">
        <v>39</v>
      </c>
      <c r="G68" s="706">
        <v>41851</v>
      </c>
      <c r="H68" s="706">
        <f>G68+5</f>
        <v>41856</v>
      </c>
      <c r="I68" s="706">
        <f>H68+2</f>
        <v>41858</v>
      </c>
      <c r="J68" s="707">
        <f>I68+15</f>
        <v>41873</v>
      </c>
      <c r="K68" s="707">
        <f>J68+5</f>
        <v>41878</v>
      </c>
      <c r="L68" s="706">
        <f>K68+5</f>
        <v>41883</v>
      </c>
      <c r="M68" s="706">
        <f>L68</f>
        <v>41883</v>
      </c>
      <c r="N68" s="706">
        <f>M68+3</f>
        <v>41886</v>
      </c>
      <c r="O68" s="706">
        <f>N68+21</f>
        <v>41907</v>
      </c>
      <c r="P68" s="706">
        <f>O68+15</f>
        <v>41922</v>
      </c>
      <c r="Q68" s="708">
        <f>P68+15</f>
        <v>41937</v>
      </c>
      <c r="R68" s="709">
        <f>Q68+5</f>
        <v>41942</v>
      </c>
      <c r="S68" s="710"/>
      <c r="T68" s="711"/>
      <c r="U68" s="712"/>
      <c r="V68" s="713"/>
      <c r="W68" s="114">
        <f>R68+4*30</f>
        <v>42062</v>
      </c>
      <c r="X68" s="1332"/>
    </row>
    <row r="69" spans="1:24" s="100" customFormat="1" ht="15" customHeight="1" x14ac:dyDescent="0.2">
      <c r="A69" s="1284"/>
      <c r="B69" s="325" t="s">
        <v>452</v>
      </c>
      <c r="C69" s="1358"/>
      <c r="D69" s="1360"/>
      <c r="E69" s="99" t="s">
        <v>140</v>
      </c>
      <c r="F69" s="107" t="s">
        <v>39</v>
      </c>
      <c r="G69" s="99"/>
      <c r="H69" s="99"/>
      <c r="I69" s="99">
        <v>41948</v>
      </c>
      <c r="J69" s="714">
        <f>I69+15</f>
        <v>41963</v>
      </c>
      <c r="K69" s="714">
        <f>J69+5</f>
        <v>41968</v>
      </c>
      <c r="L69" s="99">
        <f>K69+5</f>
        <v>41973</v>
      </c>
      <c r="M69" s="99">
        <f>L69</f>
        <v>41973</v>
      </c>
      <c r="N69" s="99">
        <f>M69+3</f>
        <v>41976</v>
      </c>
      <c r="O69" s="99">
        <f>N69+21</f>
        <v>41997</v>
      </c>
      <c r="P69" s="99">
        <f>O69+15</f>
        <v>42012</v>
      </c>
      <c r="Q69" s="236">
        <f>P69+15</f>
        <v>42027</v>
      </c>
      <c r="R69" s="715">
        <f>Q69+5</f>
        <v>42032</v>
      </c>
      <c r="S69" s="716"/>
      <c r="T69" s="717"/>
      <c r="U69" s="718"/>
      <c r="V69" s="719"/>
      <c r="W69" s="114">
        <f>R69+4*30</f>
        <v>42152</v>
      </c>
      <c r="X69" s="1353"/>
    </row>
    <row r="70" spans="1:24" s="100" customFormat="1" ht="15" customHeight="1" thickBot="1" x14ac:dyDescent="0.25">
      <c r="A70" s="1285"/>
      <c r="B70" s="97" t="s">
        <v>62</v>
      </c>
      <c r="C70" s="1358"/>
      <c r="D70" s="1360"/>
      <c r="E70" s="706" t="s">
        <v>141</v>
      </c>
      <c r="F70" s="720" t="s">
        <v>39</v>
      </c>
      <c r="G70" s="706">
        <v>41873</v>
      </c>
      <c r="H70" s="721">
        <v>41912</v>
      </c>
      <c r="I70" s="721"/>
      <c r="J70" s="721"/>
      <c r="K70" s="721"/>
      <c r="L70" s="721"/>
      <c r="M70" s="721"/>
      <c r="N70" s="721"/>
      <c r="O70" s="721"/>
      <c r="P70" s="721"/>
      <c r="Q70" s="722"/>
      <c r="R70" s="244"/>
      <c r="S70" s="723"/>
      <c r="T70" s="724"/>
      <c r="U70" s="725"/>
      <c r="V70" s="726"/>
      <c r="W70" s="450"/>
      <c r="X70" s="1333"/>
    </row>
    <row r="71" spans="1:24" s="544" customFormat="1" ht="15" customHeight="1" x14ac:dyDescent="0.2">
      <c r="A71" s="1283">
        <v>13</v>
      </c>
      <c r="B71" s="686" t="s">
        <v>60</v>
      </c>
      <c r="C71" s="1268" t="s">
        <v>395</v>
      </c>
      <c r="D71" s="1271" t="s">
        <v>428</v>
      </c>
      <c r="E71" s="691" t="s">
        <v>140</v>
      </c>
      <c r="F71" s="687" t="s">
        <v>39</v>
      </c>
      <c r="G71" s="926">
        <v>42019</v>
      </c>
      <c r="H71" s="926">
        <f t="shared" ref="H71" si="29">G71+15</f>
        <v>42034</v>
      </c>
      <c r="I71" s="926">
        <f t="shared" ref="I71" si="30">H71+7</f>
        <v>42041</v>
      </c>
      <c r="J71" s="926">
        <f t="shared" ref="J71" si="31">I71+15+15</f>
        <v>42071</v>
      </c>
      <c r="K71" s="926" t="s">
        <v>113</v>
      </c>
      <c r="L71" s="926" t="s">
        <v>113</v>
      </c>
      <c r="M71" s="926" t="str">
        <f>L71</f>
        <v>N/A</v>
      </c>
      <c r="N71" s="926">
        <f>J71+5</f>
        <v>42076</v>
      </c>
      <c r="O71" s="926">
        <f>N71+30</f>
        <v>42106</v>
      </c>
      <c r="P71" s="926" t="s">
        <v>113</v>
      </c>
      <c r="Q71" s="690" t="s">
        <v>113</v>
      </c>
      <c r="R71" s="926">
        <f>O71+30</f>
        <v>42136</v>
      </c>
      <c r="S71" s="692"/>
      <c r="T71" s="693"/>
      <c r="U71" s="694"/>
      <c r="V71" s="694"/>
      <c r="W71" s="695"/>
      <c r="X71" s="694"/>
    </row>
    <row r="72" spans="1:24" s="544" customFormat="1" ht="15" customHeight="1" x14ac:dyDescent="0.2">
      <c r="A72" s="1284"/>
      <c r="B72" s="689" t="s">
        <v>453</v>
      </c>
      <c r="C72" s="1269"/>
      <c r="D72" s="1272"/>
      <c r="E72" s="950" t="s">
        <v>141</v>
      </c>
      <c r="F72" s="543" t="s">
        <v>39</v>
      </c>
      <c r="G72" s="926">
        <v>42019</v>
      </c>
      <c r="H72" s="926">
        <f t="shared" ref="H72" si="32">G72+15</f>
        <v>42034</v>
      </c>
      <c r="I72" s="926">
        <f t="shared" ref="I72" si="33">H72+7</f>
        <v>42041</v>
      </c>
      <c r="J72" s="926">
        <f t="shared" ref="J72" si="34">I72+15+15</f>
        <v>42071</v>
      </c>
      <c r="K72" s="926" t="s">
        <v>113</v>
      </c>
      <c r="L72" s="926" t="s">
        <v>113</v>
      </c>
      <c r="M72" s="926" t="str">
        <f>L72</f>
        <v>N/A</v>
      </c>
      <c r="N72" s="926">
        <f>J72+5</f>
        <v>42076</v>
      </c>
      <c r="O72" s="926">
        <f>N72+30</f>
        <v>42106</v>
      </c>
      <c r="P72" s="926" t="s">
        <v>113</v>
      </c>
      <c r="Q72" s="690" t="s">
        <v>113</v>
      </c>
      <c r="R72" s="926">
        <f>O72+30</f>
        <v>42136</v>
      </c>
      <c r="S72" s="696"/>
      <c r="T72" s="697"/>
      <c r="U72" s="542"/>
      <c r="V72" s="542"/>
      <c r="W72" s="688"/>
      <c r="X72" s="542"/>
    </row>
    <row r="73" spans="1:24" s="544" customFormat="1" ht="15" customHeight="1" thickBot="1" x14ac:dyDescent="0.25">
      <c r="A73" s="1285"/>
      <c r="B73" s="698" t="s">
        <v>62</v>
      </c>
      <c r="C73" s="1270"/>
      <c r="D73" s="1273"/>
      <c r="E73" s="699"/>
      <c r="F73" s="699"/>
      <c r="G73" s="927"/>
      <c r="H73" s="927"/>
      <c r="I73" s="927"/>
      <c r="J73" s="927"/>
      <c r="K73" s="927"/>
      <c r="L73" s="927"/>
      <c r="M73" s="927"/>
      <c r="N73" s="927"/>
      <c r="O73" s="927"/>
      <c r="P73" s="927"/>
      <c r="Q73" s="700"/>
      <c r="R73" s="927"/>
      <c r="S73" s="701"/>
      <c r="T73" s="702"/>
      <c r="U73" s="703"/>
      <c r="V73" s="703"/>
      <c r="W73" s="704"/>
      <c r="X73" s="703"/>
    </row>
    <row r="74" spans="1:24" s="544" customFormat="1" ht="15" customHeight="1" x14ac:dyDescent="0.2">
      <c r="A74" s="1265">
        <v>14</v>
      </c>
      <c r="B74" s="686" t="s">
        <v>60</v>
      </c>
      <c r="C74" s="1268" t="s">
        <v>419</v>
      </c>
      <c r="D74" s="1271" t="s">
        <v>418</v>
      </c>
      <c r="E74" s="691" t="s">
        <v>141</v>
      </c>
      <c r="F74" s="687" t="s">
        <v>39</v>
      </c>
      <c r="G74" s="926">
        <v>42094</v>
      </c>
      <c r="H74" s="926">
        <f t="shared" ref="H74" si="35">G74+15</f>
        <v>42109</v>
      </c>
      <c r="I74" s="926">
        <f t="shared" ref="I74" si="36">H74+7</f>
        <v>42116</v>
      </c>
      <c r="J74" s="926">
        <f t="shared" ref="J74" si="37">I74+15+15</f>
        <v>42146</v>
      </c>
      <c r="K74" s="926" t="s">
        <v>113</v>
      </c>
      <c r="L74" s="926" t="s">
        <v>113</v>
      </c>
      <c r="M74" s="926" t="str">
        <f>L74</f>
        <v>N/A</v>
      </c>
      <c r="N74" s="926">
        <f>J74+5</f>
        <v>42151</v>
      </c>
      <c r="O74" s="926">
        <f>N74+30</f>
        <v>42181</v>
      </c>
      <c r="P74" s="926" t="s">
        <v>113</v>
      </c>
      <c r="Q74" s="690" t="s">
        <v>113</v>
      </c>
      <c r="R74" s="926">
        <f>O74+30</f>
        <v>42211</v>
      </c>
      <c r="S74" s="692"/>
      <c r="T74" s="693"/>
      <c r="U74" s="827"/>
      <c r="V74" s="827"/>
      <c r="W74" s="695"/>
      <c r="X74" s="827"/>
    </row>
    <row r="75" spans="1:24" s="544" customFormat="1" ht="15" customHeight="1" x14ac:dyDescent="0.2">
      <c r="A75" s="1266"/>
      <c r="B75" s="689" t="s">
        <v>453</v>
      </c>
      <c r="C75" s="1269"/>
      <c r="D75" s="1272"/>
      <c r="E75" s="543" t="s">
        <v>141</v>
      </c>
      <c r="F75" s="543" t="s">
        <v>39</v>
      </c>
      <c r="G75" s="926">
        <v>42094</v>
      </c>
      <c r="H75" s="926">
        <f t="shared" ref="H75" si="38">G75+15</f>
        <v>42109</v>
      </c>
      <c r="I75" s="926">
        <f t="shared" ref="I75" si="39">H75+7</f>
        <v>42116</v>
      </c>
      <c r="J75" s="926">
        <f t="shared" ref="J75" si="40">I75+15+15</f>
        <v>42146</v>
      </c>
      <c r="K75" s="926" t="s">
        <v>113</v>
      </c>
      <c r="L75" s="926" t="s">
        <v>113</v>
      </c>
      <c r="M75" s="926" t="str">
        <f>L75</f>
        <v>N/A</v>
      </c>
      <c r="N75" s="926">
        <f>J75+5</f>
        <v>42151</v>
      </c>
      <c r="O75" s="926">
        <f>N75+30</f>
        <v>42181</v>
      </c>
      <c r="P75" s="926" t="s">
        <v>113</v>
      </c>
      <c r="Q75" s="690" t="s">
        <v>113</v>
      </c>
      <c r="R75" s="926">
        <f>O75+30</f>
        <v>42211</v>
      </c>
      <c r="S75" s="696"/>
      <c r="T75" s="697"/>
      <c r="U75" s="828"/>
      <c r="V75" s="828"/>
      <c r="W75" s="688"/>
      <c r="X75" s="828"/>
    </row>
    <row r="76" spans="1:24" s="544" customFormat="1" ht="15" customHeight="1" thickBot="1" x14ac:dyDescent="0.25">
      <c r="A76" s="1267"/>
      <c r="B76" s="698" t="s">
        <v>62</v>
      </c>
      <c r="C76" s="1270"/>
      <c r="D76" s="1273"/>
      <c r="E76" s="699"/>
      <c r="F76" s="699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700"/>
      <c r="R76" s="927"/>
      <c r="S76" s="701"/>
      <c r="T76" s="702"/>
      <c r="U76" s="829"/>
      <c r="V76" s="829"/>
      <c r="W76" s="704"/>
      <c r="X76" s="829"/>
    </row>
    <row r="77" spans="1:24" s="544" customFormat="1" ht="15" customHeight="1" x14ac:dyDescent="0.2">
      <c r="A77" s="1265">
        <v>15</v>
      </c>
      <c r="B77" s="686" t="s">
        <v>60</v>
      </c>
      <c r="C77" s="1268" t="s">
        <v>420</v>
      </c>
      <c r="D77" s="1271" t="s">
        <v>435</v>
      </c>
      <c r="E77" s="691" t="s">
        <v>140</v>
      </c>
      <c r="F77" s="687" t="s">
        <v>39</v>
      </c>
      <c r="G77" s="926">
        <v>41993</v>
      </c>
      <c r="H77" s="926">
        <f t="shared" ref="H77" si="41">G77+15</f>
        <v>42008</v>
      </c>
      <c r="I77" s="926">
        <f t="shared" ref="I77" si="42">H77+7</f>
        <v>42015</v>
      </c>
      <c r="J77" s="926">
        <f t="shared" ref="J77" si="43">I77+15+15</f>
        <v>42045</v>
      </c>
      <c r="K77" s="926" t="s">
        <v>113</v>
      </c>
      <c r="L77" s="926" t="s">
        <v>113</v>
      </c>
      <c r="M77" s="926" t="str">
        <f>L77</f>
        <v>N/A</v>
      </c>
      <c r="N77" s="926">
        <f>J77+5</f>
        <v>42050</v>
      </c>
      <c r="O77" s="926">
        <f>N77+30</f>
        <v>42080</v>
      </c>
      <c r="P77" s="926" t="s">
        <v>113</v>
      </c>
      <c r="Q77" s="690" t="s">
        <v>113</v>
      </c>
      <c r="R77" s="926">
        <f>O77+30</f>
        <v>42110</v>
      </c>
      <c r="S77" s="692"/>
      <c r="T77" s="693"/>
      <c r="U77" s="858"/>
      <c r="V77" s="858"/>
      <c r="W77" s="695"/>
      <c r="X77" s="858"/>
    </row>
    <row r="78" spans="1:24" s="544" customFormat="1" ht="15" customHeight="1" x14ac:dyDescent="0.2">
      <c r="A78" s="1266"/>
      <c r="B78" s="689" t="s">
        <v>453</v>
      </c>
      <c r="C78" s="1269"/>
      <c r="D78" s="1272"/>
      <c r="E78" s="543" t="s">
        <v>140</v>
      </c>
      <c r="F78" s="543" t="s">
        <v>39</v>
      </c>
      <c r="G78" s="926">
        <v>41993</v>
      </c>
      <c r="H78" s="926">
        <f t="shared" ref="H78" si="44">G78+15</f>
        <v>42008</v>
      </c>
      <c r="I78" s="926">
        <f t="shared" ref="I78" si="45">H78+7</f>
        <v>42015</v>
      </c>
      <c r="J78" s="926">
        <f t="shared" ref="J78" si="46">I78+15+15</f>
        <v>42045</v>
      </c>
      <c r="K78" s="926" t="s">
        <v>113</v>
      </c>
      <c r="L78" s="926" t="s">
        <v>113</v>
      </c>
      <c r="M78" s="926" t="str">
        <f>L78</f>
        <v>N/A</v>
      </c>
      <c r="N78" s="926">
        <f>J78+5</f>
        <v>42050</v>
      </c>
      <c r="O78" s="926">
        <f>N78+30</f>
        <v>42080</v>
      </c>
      <c r="P78" s="926" t="s">
        <v>113</v>
      </c>
      <c r="Q78" s="690" t="s">
        <v>113</v>
      </c>
      <c r="R78" s="926">
        <f>O78+30</f>
        <v>42110</v>
      </c>
      <c r="S78" s="696"/>
      <c r="T78" s="697"/>
      <c r="U78" s="859"/>
      <c r="V78" s="859"/>
      <c r="W78" s="688"/>
      <c r="X78" s="859"/>
    </row>
    <row r="79" spans="1:24" s="544" customFormat="1" ht="15" customHeight="1" thickBot="1" x14ac:dyDescent="0.25">
      <c r="A79" s="1267"/>
      <c r="B79" s="698" t="s">
        <v>62</v>
      </c>
      <c r="C79" s="1270"/>
      <c r="D79" s="1273"/>
      <c r="E79" s="699"/>
      <c r="F79" s="699"/>
      <c r="G79" s="927"/>
      <c r="H79" s="927"/>
      <c r="I79" s="927"/>
      <c r="J79" s="927"/>
      <c r="K79" s="927"/>
      <c r="L79" s="927"/>
      <c r="M79" s="927"/>
      <c r="N79" s="927"/>
      <c r="O79" s="927"/>
      <c r="P79" s="927"/>
      <c r="Q79" s="700"/>
      <c r="R79" s="927"/>
      <c r="S79" s="701"/>
      <c r="T79" s="702"/>
      <c r="U79" s="860"/>
      <c r="V79" s="860"/>
      <c r="W79" s="704"/>
      <c r="X79" s="860"/>
    </row>
    <row r="80" spans="1:24" s="544" customFormat="1" ht="15" customHeight="1" x14ac:dyDescent="0.2">
      <c r="A80" s="1265">
        <v>16</v>
      </c>
      <c r="B80" s="686" t="s">
        <v>60</v>
      </c>
      <c r="C80" s="1268" t="s">
        <v>438</v>
      </c>
      <c r="D80" s="1271" t="s">
        <v>436</v>
      </c>
      <c r="E80" s="691" t="s">
        <v>140</v>
      </c>
      <c r="F80" s="687" t="s">
        <v>39</v>
      </c>
      <c r="G80" s="926">
        <v>41993</v>
      </c>
      <c r="H80" s="926">
        <f t="shared" ref="H80" si="47">G80+15</f>
        <v>42008</v>
      </c>
      <c r="I80" s="926">
        <f t="shared" ref="I80" si="48">H80+7</f>
        <v>42015</v>
      </c>
      <c r="J80" s="926">
        <f t="shared" ref="J80" si="49">I80+15+15</f>
        <v>42045</v>
      </c>
      <c r="K80" s="926" t="s">
        <v>113</v>
      </c>
      <c r="L80" s="926" t="s">
        <v>113</v>
      </c>
      <c r="M80" s="926" t="str">
        <f>L80</f>
        <v>N/A</v>
      </c>
      <c r="N80" s="926">
        <f>J80+5</f>
        <v>42050</v>
      </c>
      <c r="O80" s="926">
        <f>N80+30</f>
        <v>42080</v>
      </c>
      <c r="P80" s="926" t="s">
        <v>113</v>
      </c>
      <c r="Q80" s="690" t="s">
        <v>113</v>
      </c>
      <c r="R80" s="926">
        <f>O80+30</f>
        <v>42110</v>
      </c>
      <c r="S80" s="692"/>
      <c r="T80" s="693"/>
      <c r="U80" s="858"/>
      <c r="V80" s="858"/>
      <c r="W80" s="695"/>
      <c r="X80" s="858"/>
    </row>
    <row r="81" spans="1:24" s="544" customFormat="1" ht="15" customHeight="1" x14ac:dyDescent="0.2">
      <c r="A81" s="1266"/>
      <c r="B81" s="689" t="s">
        <v>452</v>
      </c>
      <c r="C81" s="1269"/>
      <c r="D81" s="1272"/>
      <c r="E81" s="543" t="s">
        <v>140</v>
      </c>
      <c r="F81" s="543" t="s">
        <v>39</v>
      </c>
      <c r="G81" s="926">
        <v>41993</v>
      </c>
      <c r="H81" s="926">
        <f t="shared" ref="H81" si="50">G81+15</f>
        <v>42008</v>
      </c>
      <c r="I81" s="926">
        <f t="shared" ref="I81" si="51">H81+7</f>
        <v>42015</v>
      </c>
      <c r="J81" s="926">
        <f t="shared" ref="J81" si="52">I81+15+15</f>
        <v>42045</v>
      </c>
      <c r="K81" s="926" t="s">
        <v>113</v>
      </c>
      <c r="L81" s="926" t="s">
        <v>113</v>
      </c>
      <c r="M81" s="926" t="str">
        <f>L81</f>
        <v>N/A</v>
      </c>
      <c r="N81" s="926">
        <f>J81+5</f>
        <v>42050</v>
      </c>
      <c r="O81" s="926">
        <f>N81+30</f>
        <v>42080</v>
      </c>
      <c r="P81" s="926" t="s">
        <v>113</v>
      </c>
      <c r="Q81" s="690" t="s">
        <v>113</v>
      </c>
      <c r="R81" s="926">
        <f>O81+30</f>
        <v>42110</v>
      </c>
      <c r="S81" s="696"/>
      <c r="T81" s="697"/>
      <c r="U81" s="859"/>
      <c r="V81" s="859"/>
      <c r="W81" s="688"/>
      <c r="X81" s="859"/>
    </row>
    <row r="82" spans="1:24" s="544" customFormat="1" ht="15" customHeight="1" thickBot="1" x14ac:dyDescent="0.25">
      <c r="A82" s="1267"/>
      <c r="B82" s="698" t="s">
        <v>62</v>
      </c>
      <c r="C82" s="1270"/>
      <c r="D82" s="1273"/>
      <c r="E82" s="699"/>
      <c r="F82" s="699"/>
      <c r="G82" s="927"/>
      <c r="H82" s="927"/>
      <c r="I82" s="927"/>
      <c r="J82" s="927"/>
      <c r="K82" s="927"/>
      <c r="L82" s="927"/>
      <c r="M82" s="927"/>
      <c r="N82" s="927"/>
      <c r="O82" s="927"/>
      <c r="P82" s="927"/>
      <c r="Q82" s="700"/>
      <c r="R82" s="927"/>
      <c r="S82" s="701"/>
      <c r="T82" s="702"/>
      <c r="U82" s="860"/>
      <c r="V82" s="860"/>
      <c r="W82" s="704"/>
      <c r="X82" s="860"/>
    </row>
    <row r="83" spans="1:24" s="544" customFormat="1" ht="15" customHeight="1" x14ac:dyDescent="0.2">
      <c r="A83" s="1265">
        <v>17</v>
      </c>
      <c r="B83" s="686" t="s">
        <v>60</v>
      </c>
      <c r="C83" s="1268" t="s">
        <v>439</v>
      </c>
      <c r="D83" s="1271" t="s">
        <v>437</v>
      </c>
      <c r="E83" s="691" t="s">
        <v>140</v>
      </c>
      <c r="F83" s="687" t="s">
        <v>39</v>
      </c>
      <c r="G83" s="926">
        <v>41993</v>
      </c>
      <c r="H83" s="926">
        <f t="shared" ref="H83" si="53">G83+15</f>
        <v>42008</v>
      </c>
      <c r="I83" s="926">
        <f t="shared" ref="I83" si="54">H83+7</f>
        <v>42015</v>
      </c>
      <c r="J83" s="926">
        <f t="shared" ref="J83" si="55">I83+15+15</f>
        <v>42045</v>
      </c>
      <c r="K83" s="926" t="s">
        <v>113</v>
      </c>
      <c r="L83" s="926" t="s">
        <v>113</v>
      </c>
      <c r="M83" s="926" t="str">
        <f>L83</f>
        <v>N/A</v>
      </c>
      <c r="N83" s="926">
        <f>J83+5</f>
        <v>42050</v>
      </c>
      <c r="O83" s="926">
        <f>N83+30</f>
        <v>42080</v>
      </c>
      <c r="P83" s="926" t="s">
        <v>113</v>
      </c>
      <c r="Q83" s="690" t="s">
        <v>113</v>
      </c>
      <c r="R83" s="926">
        <f>O83+30</f>
        <v>42110</v>
      </c>
      <c r="S83" s="692"/>
      <c r="T83" s="693"/>
      <c r="U83" s="858"/>
      <c r="V83" s="858"/>
      <c r="W83" s="695"/>
      <c r="X83" s="858"/>
    </row>
    <row r="84" spans="1:24" s="544" customFormat="1" ht="15" customHeight="1" x14ac:dyDescent="0.2">
      <c r="A84" s="1266"/>
      <c r="B84" s="689" t="s">
        <v>452</v>
      </c>
      <c r="C84" s="1269"/>
      <c r="D84" s="1272"/>
      <c r="E84" s="543" t="s">
        <v>140</v>
      </c>
      <c r="F84" s="543" t="s">
        <v>39</v>
      </c>
      <c r="G84" s="926">
        <v>41993</v>
      </c>
      <c r="H84" s="926">
        <f t="shared" ref="H84" si="56">G84+15</f>
        <v>42008</v>
      </c>
      <c r="I84" s="926">
        <f t="shared" ref="I84" si="57">H84+7</f>
        <v>42015</v>
      </c>
      <c r="J84" s="926">
        <f t="shared" ref="J84" si="58">I84+15+15</f>
        <v>42045</v>
      </c>
      <c r="K84" s="926" t="s">
        <v>113</v>
      </c>
      <c r="L84" s="926" t="s">
        <v>113</v>
      </c>
      <c r="M84" s="926" t="str">
        <f>L84</f>
        <v>N/A</v>
      </c>
      <c r="N84" s="926">
        <f>J84+5</f>
        <v>42050</v>
      </c>
      <c r="O84" s="926">
        <f>N84+30</f>
        <v>42080</v>
      </c>
      <c r="P84" s="926" t="s">
        <v>113</v>
      </c>
      <c r="Q84" s="690" t="s">
        <v>113</v>
      </c>
      <c r="R84" s="926">
        <f>O84+30</f>
        <v>42110</v>
      </c>
      <c r="S84" s="696"/>
      <c r="T84" s="697"/>
      <c r="U84" s="859"/>
      <c r="V84" s="859"/>
      <c r="W84" s="688"/>
      <c r="X84" s="859"/>
    </row>
    <row r="85" spans="1:24" s="544" customFormat="1" ht="15" customHeight="1" thickBot="1" x14ac:dyDescent="0.25">
      <c r="A85" s="1267"/>
      <c r="B85" s="698" t="s">
        <v>62</v>
      </c>
      <c r="C85" s="1270"/>
      <c r="D85" s="1273"/>
      <c r="E85" s="699"/>
      <c r="F85" s="699"/>
      <c r="G85" s="927"/>
      <c r="H85" s="927"/>
      <c r="I85" s="927"/>
      <c r="J85" s="927"/>
      <c r="K85" s="927"/>
      <c r="L85" s="927"/>
      <c r="M85" s="927"/>
      <c r="N85" s="927"/>
      <c r="O85" s="927"/>
      <c r="P85" s="927"/>
      <c r="Q85" s="700"/>
      <c r="R85" s="927"/>
      <c r="S85" s="701"/>
      <c r="T85" s="702"/>
      <c r="U85" s="860"/>
      <c r="V85" s="860"/>
      <c r="W85" s="704"/>
      <c r="X85" s="860"/>
    </row>
    <row r="86" spans="1:24" s="544" customFormat="1" ht="15" customHeight="1" x14ac:dyDescent="0.2">
      <c r="A86" s="1265">
        <v>18</v>
      </c>
      <c r="B86" s="686" t="s">
        <v>60</v>
      </c>
      <c r="C86" s="1268" t="s">
        <v>447</v>
      </c>
      <c r="D86" s="1271" t="s">
        <v>448</v>
      </c>
      <c r="E86" s="691" t="s">
        <v>141</v>
      </c>
      <c r="F86" s="687" t="s">
        <v>39</v>
      </c>
      <c r="G86" s="926">
        <v>41974</v>
      </c>
      <c r="H86" s="926">
        <f t="shared" ref="H86:H87" si="59">G86+15</f>
        <v>41989</v>
      </c>
      <c r="I86" s="926">
        <f t="shared" ref="I86:I87" si="60">H86+7</f>
        <v>41996</v>
      </c>
      <c r="J86" s="926">
        <f t="shared" ref="J86:J87" si="61">I86+15+15</f>
        <v>42026</v>
      </c>
      <c r="K86" s="926" t="s">
        <v>113</v>
      </c>
      <c r="L86" s="926" t="s">
        <v>113</v>
      </c>
      <c r="M86" s="926" t="str">
        <f>L86</f>
        <v>N/A</v>
      </c>
      <c r="N86" s="926">
        <f>J86+5</f>
        <v>42031</v>
      </c>
      <c r="O86" s="926">
        <f>N86+30</f>
        <v>42061</v>
      </c>
      <c r="P86" s="926" t="s">
        <v>113</v>
      </c>
      <c r="Q86" s="690" t="s">
        <v>113</v>
      </c>
      <c r="R86" s="926">
        <f>O86+30</f>
        <v>42091</v>
      </c>
      <c r="S86" s="692"/>
      <c r="T86" s="693"/>
      <c r="U86" s="858"/>
      <c r="V86" s="858"/>
      <c r="W86" s="695"/>
      <c r="X86" s="858"/>
    </row>
    <row r="87" spans="1:24" s="544" customFormat="1" ht="15" customHeight="1" x14ac:dyDescent="0.2">
      <c r="A87" s="1266"/>
      <c r="B87" s="689" t="s">
        <v>452</v>
      </c>
      <c r="C87" s="1269"/>
      <c r="D87" s="1272"/>
      <c r="E87" s="543" t="s">
        <v>141</v>
      </c>
      <c r="F87" s="543" t="s">
        <v>39</v>
      </c>
      <c r="G87" s="926">
        <f>G86</f>
        <v>41974</v>
      </c>
      <c r="H87" s="926">
        <f t="shared" si="59"/>
        <v>41989</v>
      </c>
      <c r="I87" s="926">
        <f t="shared" si="60"/>
        <v>41996</v>
      </c>
      <c r="J87" s="926">
        <f t="shared" si="61"/>
        <v>42026</v>
      </c>
      <c r="K87" s="926" t="s">
        <v>113</v>
      </c>
      <c r="L87" s="926" t="s">
        <v>113</v>
      </c>
      <c r="M87" s="926" t="str">
        <f>L87</f>
        <v>N/A</v>
      </c>
      <c r="N87" s="926">
        <f>J87+5</f>
        <v>42031</v>
      </c>
      <c r="O87" s="926">
        <f>N87+30</f>
        <v>42061</v>
      </c>
      <c r="P87" s="926" t="s">
        <v>113</v>
      </c>
      <c r="Q87" s="690" t="s">
        <v>113</v>
      </c>
      <c r="R87" s="926">
        <f>O87+30</f>
        <v>42091</v>
      </c>
      <c r="S87" s="696"/>
      <c r="T87" s="697"/>
      <c r="U87" s="859"/>
      <c r="V87" s="859"/>
      <c r="W87" s="688"/>
      <c r="X87" s="859"/>
    </row>
    <row r="88" spans="1:24" s="544" customFormat="1" ht="15" customHeight="1" thickBot="1" x14ac:dyDescent="0.25">
      <c r="A88" s="1267"/>
      <c r="B88" s="698" t="s">
        <v>62</v>
      </c>
      <c r="C88" s="1270"/>
      <c r="D88" s="1273"/>
      <c r="E88" s="699"/>
      <c r="F88" s="699"/>
      <c r="G88" s="927"/>
      <c r="H88" s="927"/>
      <c r="I88" s="927"/>
      <c r="J88" s="927"/>
      <c r="K88" s="927"/>
      <c r="L88" s="927"/>
      <c r="M88" s="927"/>
      <c r="N88" s="927"/>
      <c r="O88" s="927"/>
      <c r="P88" s="927"/>
      <c r="Q88" s="700"/>
      <c r="R88" s="927"/>
      <c r="S88" s="701"/>
      <c r="T88" s="702"/>
      <c r="U88" s="860"/>
      <c r="V88" s="860"/>
      <c r="W88" s="704"/>
      <c r="X88" s="860"/>
    </row>
  </sheetData>
  <mergeCells count="84">
    <mergeCell ref="C74:C76"/>
    <mergeCell ref="D74:D76"/>
    <mergeCell ref="A71:A73"/>
    <mergeCell ref="A74:A76"/>
    <mergeCell ref="C71:C73"/>
    <mergeCell ref="D71:D73"/>
    <mergeCell ref="X68:X70"/>
    <mergeCell ref="S56:V59"/>
    <mergeCell ref="A68:A70"/>
    <mergeCell ref="C68:C70"/>
    <mergeCell ref="D68:D70"/>
    <mergeCell ref="X63:X66"/>
    <mergeCell ref="A63:A66"/>
    <mergeCell ref="C63:C66"/>
    <mergeCell ref="D63:D66"/>
    <mergeCell ref="X56:X59"/>
    <mergeCell ref="A56:A59"/>
    <mergeCell ref="C56:C59"/>
    <mergeCell ref="D56:D59"/>
    <mergeCell ref="D60:D62"/>
    <mergeCell ref="A60:A62"/>
    <mergeCell ref="D53:D55"/>
    <mergeCell ref="X47:X49"/>
    <mergeCell ref="A53:A55"/>
    <mergeCell ref="C53:C55"/>
    <mergeCell ref="S53:S55"/>
    <mergeCell ref="T53:T55"/>
    <mergeCell ref="U53:U55"/>
    <mergeCell ref="V53:V55"/>
    <mergeCell ref="X53:X55"/>
    <mergeCell ref="X50:X52"/>
    <mergeCell ref="V50:V52"/>
    <mergeCell ref="A47:A49"/>
    <mergeCell ref="C47:C49"/>
    <mergeCell ref="S47:S49"/>
    <mergeCell ref="T47:T49"/>
    <mergeCell ref="U47:U49"/>
    <mergeCell ref="V47:V49"/>
    <mergeCell ref="B2:R2"/>
    <mergeCell ref="A6:A14"/>
    <mergeCell ref="S6:S14"/>
    <mergeCell ref="S15:S24"/>
    <mergeCell ref="C6:C14"/>
    <mergeCell ref="C15:C24"/>
    <mergeCell ref="A25:A35"/>
    <mergeCell ref="T25:T35"/>
    <mergeCell ref="S25:S35"/>
    <mergeCell ref="A15:A24"/>
    <mergeCell ref="V15:V24"/>
    <mergeCell ref="V25:V35"/>
    <mergeCell ref="U25:U35"/>
    <mergeCell ref="T15:T24"/>
    <mergeCell ref="C25:C35"/>
    <mergeCell ref="U15:U24"/>
    <mergeCell ref="X36:X46"/>
    <mergeCell ref="X6:X14"/>
    <mergeCell ref="V6:V14"/>
    <mergeCell ref="T6:T14"/>
    <mergeCell ref="U6:U14"/>
    <mergeCell ref="X25:X35"/>
    <mergeCell ref="X15:X24"/>
    <mergeCell ref="A36:A46"/>
    <mergeCell ref="S36:S46"/>
    <mergeCell ref="T36:T46"/>
    <mergeCell ref="U36:U46"/>
    <mergeCell ref="V36:V46"/>
    <mergeCell ref="C36:C46"/>
    <mergeCell ref="A50:A52"/>
    <mergeCell ref="C50:C52"/>
    <mergeCell ref="S50:S52"/>
    <mergeCell ref="T50:T52"/>
    <mergeCell ref="U50:U52"/>
    <mergeCell ref="A77:A79"/>
    <mergeCell ref="C77:C79"/>
    <mergeCell ref="D77:D79"/>
    <mergeCell ref="A80:A82"/>
    <mergeCell ref="C80:C82"/>
    <mergeCell ref="D80:D82"/>
    <mergeCell ref="A83:A85"/>
    <mergeCell ref="C83:C85"/>
    <mergeCell ref="D83:D85"/>
    <mergeCell ref="A86:A88"/>
    <mergeCell ref="C86:C88"/>
    <mergeCell ref="D86:D88"/>
  </mergeCells>
  <phoneticPr fontId="8" type="noConversion"/>
  <pageMargins left="0" right="0" top="0.31" bottom="0.43" header="0.22" footer="0.3"/>
  <pageSetup paperSize="8" scale="5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8"/>
  <sheetViews>
    <sheetView topLeftCell="A15" zoomScale="85" zoomScaleNormal="85" zoomScaleSheetLayoutView="85" workbookViewId="0">
      <selection activeCell="C44" sqref="C44:C46"/>
    </sheetView>
  </sheetViews>
  <sheetFormatPr defaultColWidth="9" defaultRowHeight="12.75" x14ac:dyDescent="0.2"/>
  <cols>
    <col min="1" max="1" width="6" style="29" customWidth="1"/>
    <col min="2" max="2" width="17.875" style="29" customWidth="1"/>
    <col min="3" max="3" width="4.875" style="29" customWidth="1"/>
    <col min="4" max="4" width="4.375" style="29" customWidth="1"/>
    <col min="5" max="5" width="27.375" style="52" customWidth="1"/>
    <col min="6" max="6" width="7.625" style="52" customWidth="1"/>
    <col min="7" max="7" width="7.125" style="52" customWidth="1"/>
    <col min="8" max="8" width="14.25" style="53" customWidth="1"/>
    <col min="9" max="9" width="12.375" style="53" customWidth="1"/>
    <col min="10" max="10" width="14.25" style="53" customWidth="1"/>
    <col min="11" max="11" width="11.5" style="30" customWidth="1"/>
    <col min="12" max="12" width="12.75" style="30" customWidth="1"/>
    <col min="13" max="13" width="11.625" style="30" customWidth="1"/>
    <col min="14" max="14" width="11.25" style="30" customWidth="1"/>
    <col min="15" max="15" width="11.5" style="30" customWidth="1"/>
    <col min="16" max="16" width="10.5" style="30" customWidth="1"/>
    <col min="17" max="17" width="10.75" style="30" customWidth="1"/>
    <col min="18" max="18" width="10.625" style="30" customWidth="1"/>
    <col min="19" max="19" width="10.875" style="30" customWidth="1"/>
    <col min="20" max="20" width="11.25" style="30" customWidth="1"/>
    <col min="21" max="21" width="9.625" style="30" customWidth="1"/>
    <col min="22" max="22" width="11.375" style="29" customWidth="1"/>
    <col min="23" max="23" width="12" style="29" customWidth="1"/>
    <col min="24" max="24" width="10.625" style="83" customWidth="1"/>
    <col min="25" max="25" width="15.125" style="29" customWidth="1"/>
    <col min="26" max="16384" width="9" style="29"/>
  </cols>
  <sheetData>
    <row r="1" spans="1:25" ht="18" customHeight="1" x14ac:dyDescent="0.2">
      <c r="B1" s="1428" t="s">
        <v>63</v>
      </c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8"/>
      <c r="S1" s="1428"/>
      <c r="T1" s="28"/>
      <c r="U1" s="28"/>
      <c r="V1" s="28"/>
      <c r="W1" s="28"/>
      <c r="X1" s="80"/>
      <c r="Y1" s="28"/>
    </row>
    <row r="2" spans="1:25" ht="21" customHeight="1" x14ac:dyDescent="0.2">
      <c r="B2" s="1312" t="s">
        <v>110</v>
      </c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  <c r="S2" s="1312"/>
      <c r="T2" s="24"/>
      <c r="U2" s="24"/>
      <c r="V2" s="23"/>
      <c r="W2" s="23"/>
      <c r="X2" s="81"/>
      <c r="Y2" s="23"/>
    </row>
    <row r="3" spans="1:25" ht="15.75" x14ac:dyDescent="0.25">
      <c r="A3" s="147" t="s">
        <v>410</v>
      </c>
      <c r="C3" s="23"/>
      <c r="D3" s="23"/>
      <c r="E3" s="49"/>
      <c r="F3" s="50"/>
      <c r="G3" s="50"/>
      <c r="H3" s="51"/>
      <c r="I3" s="51"/>
      <c r="J3" s="51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/>
      <c r="W3" s="23"/>
      <c r="X3" s="81"/>
      <c r="Y3" s="23"/>
    </row>
    <row r="4" spans="1:25" ht="24" customHeight="1" thickBot="1" x14ac:dyDescent="0.25">
      <c r="B4" s="47"/>
      <c r="F4" s="54"/>
      <c r="G4" s="54"/>
      <c r="H4" s="54"/>
      <c r="I4" s="54"/>
      <c r="J4" s="54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82"/>
    </row>
    <row r="5" spans="1:25" s="33" customFormat="1" ht="138" customHeight="1" thickBot="1" x14ac:dyDescent="0.25">
      <c r="A5" s="56" t="s">
        <v>42</v>
      </c>
      <c r="B5" s="545"/>
      <c r="C5" s="78" t="s">
        <v>43</v>
      </c>
      <c r="D5" s="56"/>
      <c r="E5" s="57" t="s">
        <v>64</v>
      </c>
      <c r="F5" s="58" t="s">
        <v>44</v>
      </c>
      <c r="G5" s="58" t="s">
        <v>45</v>
      </c>
      <c r="H5" s="91" t="s">
        <v>117</v>
      </c>
      <c r="I5" s="91" t="s">
        <v>67</v>
      </c>
      <c r="J5" s="91" t="s">
        <v>65</v>
      </c>
      <c r="K5" s="91" t="s">
        <v>118</v>
      </c>
      <c r="L5" s="59" t="s">
        <v>68</v>
      </c>
      <c r="M5" s="59" t="s">
        <v>248</v>
      </c>
      <c r="N5" s="59" t="s">
        <v>73</v>
      </c>
      <c r="O5" s="73" t="s">
        <v>53</v>
      </c>
      <c r="P5" s="77" t="s">
        <v>54</v>
      </c>
      <c r="Q5" s="56" t="s">
        <v>55</v>
      </c>
      <c r="R5" s="56" t="s">
        <v>56</v>
      </c>
      <c r="S5" s="56" t="s">
        <v>57</v>
      </c>
      <c r="T5" s="79" t="s">
        <v>74</v>
      </c>
      <c r="U5" s="46" t="s">
        <v>75</v>
      </c>
    </row>
    <row r="6" spans="1:25" ht="26.25" thickBot="1" x14ac:dyDescent="0.25">
      <c r="A6" s="1274">
        <v>1</v>
      </c>
      <c r="B6" s="140" t="s">
        <v>60</v>
      </c>
      <c r="C6" s="1419" t="s">
        <v>157</v>
      </c>
      <c r="D6" s="337"/>
      <c r="E6" s="357" t="s">
        <v>87</v>
      </c>
      <c r="F6" s="359" t="s">
        <v>82</v>
      </c>
      <c r="G6" s="358" t="s">
        <v>100</v>
      </c>
      <c r="H6" s="359">
        <v>40659</v>
      </c>
      <c r="I6" s="359">
        <v>40666</v>
      </c>
      <c r="J6" s="359">
        <v>40631</v>
      </c>
      <c r="K6" s="359"/>
      <c r="L6" s="359" t="s">
        <v>94</v>
      </c>
      <c r="M6" s="359" t="s">
        <v>94</v>
      </c>
      <c r="N6" s="359">
        <v>40707</v>
      </c>
      <c r="O6" s="359">
        <v>40710</v>
      </c>
      <c r="P6" s="1420"/>
      <c r="Q6" s="1422"/>
      <c r="R6" s="1423"/>
      <c r="S6" s="1430"/>
      <c r="T6" s="113">
        <v>40790</v>
      </c>
      <c r="U6" s="1424"/>
      <c r="X6" s="29"/>
    </row>
    <row r="7" spans="1:25" ht="13.5" thickBot="1" x14ac:dyDescent="0.25">
      <c r="A7" s="1275"/>
      <c r="B7" s="360" t="s">
        <v>61</v>
      </c>
      <c r="C7" s="1419"/>
      <c r="D7" s="336"/>
      <c r="E7" s="258"/>
      <c r="F7" s="359" t="s">
        <v>82</v>
      </c>
      <c r="G7" s="358" t="s">
        <v>100</v>
      </c>
      <c r="H7" s="359">
        <v>40659</v>
      </c>
      <c r="I7" s="359">
        <v>40669</v>
      </c>
      <c r="J7" s="359">
        <v>40266</v>
      </c>
      <c r="K7" s="359">
        <f>H7</f>
        <v>40659</v>
      </c>
      <c r="L7" s="359">
        <v>40681</v>
      </c>
      <c r="M7" s="361">
        <v>40681</v>
      </c>
      <c r="N7" s="361">
        <v>40691</v>
      </c>
      <c r="O7" s="361">
        <v>40721</v>
      </c>
      <c r="P7" s="1420"/>
      <c r="Q7" s="1422"/>
      <c r="R7" s="1423"/>
      <c r="S7" s="1430"/>
      <c r="T7" s="113">
        <v>40770</v>
      </c>
      <c r="U7" s="1425"/>
      <c r="X7" s="29"/>
    </row>
    <row r="8" spans="1:25" s="100" customFormat="1" ht="13.5" thickBot="1" x14ac:dyDescent="0.25">
      <c r="A8" s="1390"/>
      <c r="B8" s="143" t="s">
        <v>189</v>
      </c>
      <c r="C8" s="1419"/>
      <c r="D8" s="338"/>
      <c r="E8" s="362"/>
      <c r="F8" s="364" t="s">
        <v>82</v>
      </c>
      <c r="G8" s="363" t="s">
        <v>100</v>
      </c>
      <c r="H8" s="257">
        <f>H7</f>
        <v>40659</v>
      </c>
      <c r="I8" s="257">
        <f>H8+5</f>
        <v>40664</v>
      </c>
      <c r="J8" s="257">
        <f>I8+5</f>
        <v>40669</v>
      </c>
      <c r="K8" s="257">
        <f>J8+30</f>
        <v>40699</v>
      </c>
      <c r="L8" s="257">
        <f>K8+5</f>
        <v>40704</v>
      </c>
      <c r="M8" s="192">
        <f t="shared" ref="M8:M13" si="0">L8+15</f>
        <v>40719</v>
      </c>
      <c r="N8" s="347">
        <f>M8+10</f>
        <v>40729</v>
      </c>
      <c r="O8" s="192">
        <f>N8+10</f>
        <v>40739</v>
      </c>
      <c r="P8" s="1420"/>
      <c r="Q8" s="1422"/>
      <c r="R8" s="1423"/>
      <c r="S8" s="1430"/>
      <c r="T8" s="114">
        <f>T7</f>
        <v>40770</v>
      </c>
      <c r="U8" s="1426"/>
    </row>
    <row r="9" spans="1:25" s="100" customFormat="1" ht="13.5" thickBot="1" x14ac:dyDescent="0.25">
      <c r="A9" s="1390"/>
      <c r="B9" s="143" t="s">
        <v>196</v>
      </c>
      <c r="C9" s="1419"/>
      <c r="D9" s="338"/>
      <c r="E9" s="362"/>
      <c r="F9" s="364"/>
      <c r="G9" s="363"/>
      <c r="H9" s="257">
        <f>'Consultant services- Firms'!R10+120</f>
        <v>41283</v>
      </c>
      <c r="I9" s="257">
        <f>H9+5</f>
        <v>41288</v>
      </c>
      <c r="J9" s="257">
        <f>I9+7</f>
        <v>41295</v>
      </c>
      <c r="K9" s="257">
        <f>J9+15+15</f>
        <v>41325</v>
      </c>
      <c r="L9" s="257">
        <f>K9+15</f>
        <v>41340</v>
      </c>
      <c r="M9" s="192">
        <f t="shared" si="0"/>
        <v>41355</v>
      </c>
      <c r="N9" s="347">
        <f>M9+15</f>
        <v>41370</v>
      </c>
      <c r="O9" s="192">
        <f>N9+10</f>
        <v>41380</v>
      </c>
      <c r="P9" s="1420"/>
      <c r="Q9" s="1422"/>
      <c r="R9" s="1423"/>
      <c r="S9" s="1430"/>
      <c r="T9" s="114">
        <f>O9+120</f>
        <v>41500</v>
      </c>
      <c r="U9" s="1426"/>
    </row>
    <row r="10" spans="1:25" s="100" customFormat="1" ht="13.5" thickBot="1" x14ac:dyDescent="0.25">
      <c r="A10" s="1390"/>
      <c r="B10" s="143" t="s">
        <v>234</v>
      </c>
      <c r="C10" s="1419"/>
      <c r="D10" s="338"/>
      <c r="E10" s="362"/>
      <c r="F10" s="364"/>
      <c r="G10" s="363"/>
      <c r="H10" s="257">
        <f>'Consultant services- Firms'!R11+120</f>
        <v>41341</v>
      </c>
      <c r="I10" s="257">
        <f>H10+5</f>
        <v>41346</v>
      </c>
      <c r="J10" s="257">
        <f>I10+7</f>
        <v>41353</v>
      </c>
      <c r="K10" s="257">
        <f>J10+15+15</f>
        <v>41383</v>
      </c>
      <c r="L10" s="257">
        <f>K10+15</f>
        <v>41398</v>
      </c>
      <c r="M10" s="192">
        <f t="shared" si="0"/>
        <v>41413</v>
      </c>
      <c r="N10" s="347">
        <f>M10+15</f>
        <v>41428</v>
      </c>
      <c r="O10" s="192">
        <f>N10+10</f>
        <v>41438</v>
      </c>
      <c r="P10" s="1420"/>
      <c r="Q10" s="1422"/>
      <c r="R10" s="1423"/>
      <c r="S10" s="1430"/>
      <c r="T10" s="114">
        <f>O10+120</f>
        <v>41558</v>
      </c>
      <c r="U10" s="1426"/>
    </row>
    <row r="11" spans="1:25" s="100" customFormat="1" ht="13.5" thickBot="1" x14ac:dyDescent="0.25">
      <c r="A11" s="1390"/>
      <c r="B11" s="143" t="s">
        <v>253</v>
      </c>
      <c r="C11" s="1419"/>
      <c r="D11" s="338"/>
      <c r="E11" s="362"/>
      <c r="F11" s="364"/>
      <c r="G11" s="363"/>
      <c r="H11" s="257">
        <f>'Consultant services- Firms'!R12+120</f>
        <v>41392</v>
      </c>
      <c r="I11" s="257">
        <f>H11+5</f>
        <v>41397</v>
      </c>
      <c r="J11" s="257">
        <f>I11+7</f>
        <v>41404</v>
      </c>
      <c r="K11" s="257">
        <f>J11+15+15</f>
        <v>41434</v>
      </c>
      <c r="L11" s="257">
        <f>K11+15</f>
        <v>41449</v>
      </c>
      <c r="M11" s="192">
        <f t="shared" si="0"/>
        <v>41464</v>
      </c>
      <c r="N11" s="347">
        <f>M11+15</f>
        <v>41479</v>
      </c>
      <c r="O11" s="192">
        <f>N11+10</f>
        <v>41489</v>
      </c>
      <c r="P11" s="1420"/>
      <c r="Q11" s="1422"/>
      <c r="R11" s="1423"/>
      <c r="S11" s="1430"/>
      <c r="T11" s="114">
        <f>O11+120</f>
        <v>41609</v>
      </c>
      <c r="U11" s="1426"/>
    </row>
    <row r="12" spans="1:25" s="100" customFormat="1" ht="13.5" thickBot="1" x14ac:dyDescent="0.25">
      <c r="A12" s="1390"/>
      <c r="B12" s="143" t="s">
        <v>287</v>
      </c>
      <c r="C12" s="1419"/>
      <c r="D12" s="338"/>
      <c r="E12" s="362"/>
      <c r="F12" s="364"/>
      <c r="G12" s="363"/>
      <c r="H12" s="257">
        <f>'Consultant services- Firms'!R13+120</f>
        <v>41570</v>
      </c>
      <c r="I12" s="257">
        <f>H12+5</f>
        <v>41575</v>
      </c>
      <c r="J12" s="257">
        <f>I12+7</f>
        <v>41582</v>
      </c>
      <c r="K12" s="257">
        <f>J12+15+15</f>
        <v>41612</v>
      </c>
      <c r="L12" s="257">
        <f>K12+15</f>
        <v>41627</v>
      </c>
      <c r="M12" s="192">
        <f t="shared" si="0"/>
        <v>41642</v>
      </c>
      <c r="N12" s="347">
        <f>M12+15</f>
        <v>41657</v>
      </c>
      <c r="O12" s="192">
        <f>N12+10</f>
        <v>41667</v>
      </c>
      <c r="P12" s="1421"/>
      <c r="Q12" s="1422"/>
      <c r="R12" s="1423"/>
      <c r="S12" s="1430"/>
      <c r="T12" s="114">
        <f>O12+120</f>
        <v>41787</v>
      </c>
      <c r="U12" s="1426"/>
    </row>
    <row r="13" spans="1:25" s="100" customFormat="1" ht="13.5" thickBot="1" x14ac:dyDescent="0.25">
      <c r="A13" s="1390"/>
      <c r="B13" s="143" t="s">
        <v>335</v>
      </c>
      <c r="C13" s="1419"/>
      <c r="D13" s="338"/>
      <c r="E13" s="362"/>
      <c r="F13" s="364"/>
      <c r="G13" s="363"/>
      <c r="H13" s="257">
        <f>'Consultant services- Firms'!R14+120+90</f>
        <v>41819</v>
      </c>
      <c r="I13" s="257">
        <f>H13+5</f>
        <v>41824</v>
      </c>
      <c r="J13" s="257">
        <f>I13+7</f>
        <v>41831</v>
      </c>
      <c r="K13" s="257">
        <f>J13+15+15</f>
        <v>41861</v>
      </c>
      <c r="L13" s="257">
        <f>K13+15</f>
        <v>41876</v>
      </c>
      <c r="M13" s="192">
        <f t="shared" si="0"/>
        <v>41891</v>
      </c>
      <c r="N13" s="347">
        <f>M13+15</f>
        <v>41906</v>
      </c>
      <c r="O13" s="192">
        <f>N13+10</f>
        <v>41916</v>
      </c>
      <c r="P13" s="1421"/>
      <c r="Q13" s="1422"/>
      <c r="R13" s="1423"/>
      <c r="S13" s="1430"/>
      <c r="T13" s="114"/>
      <c r="U13" s="1426"/>
    </row>
    <row r="14" spans="1:25" s="100" customFormat="1" ht="18.75" thickBot="1" x14ac:dyDescent="0.3">
      <c r="A14" s="1313"/>
      <c r="B14" s="144" t="s">
        <v>62</v>
      </c>
      <c r="C14" s="1419"/>
      <c r="D14" s="339"/>
      <c r="E14" s="369" t="s">
        <v>114</v>
      </c>
      <c r="F14" s="365"/>
      <c r="G14" s="365"/>
      <c r="H14" s="366"/>
      <c r="I14" s="367"/>
      <c r="J14" s="366"/>
      <c r="K14" s="366"/>
      <c r="L14" s="366"/>
      <c r="M14" s="342"/>
      <c r="N14" s="368"/>
      <c r="O14" s="368"/>
      <c r="P14" s="1421"/>
      <c r="Q14" s="1422"/>
      <c r="R14" s="1423"/>
      <c r="S14" s="1430"/>
      <c r="T14" s="114"/>
      <c r="U14" s="1427"/>
    </row>
    <row r="15" spans="1:25" s="100" customFormat="1" ht="26.25" thickBot="1" x14ac:dyDescent="0.25">
      <c r="A15" s="1415">
        <v>2</v>
      </c>
      <c r="B15" s="322" t="s">
        <v>60</v>
      </c>
      <c r="C15" s="1283" t="s">
        <v>160</v>
      </c>
      <c r="D15" s="327"/>
      <c r="E15" s="328" t="s">
        <v>89</v>
      </c>
      <c r="F15" s="330" t="s">
        <v>82</v>
      </c>
      <c r="G15" s="329" t="s">
        <v>100</v>
      </c>
      <c r="H15" s="330">
        <v>40313</v>
      </c>
      <c r="I15" s="330">
        <v>40329</v>
      </c>
      <c r="J15" s="330">
        <v>40305</v>
      </c>
      <c r="K15" s="330"/>
      <c r="L15" s="330" t="s">
        <v>94</v>
      </c>
      <c r="M15" s="331" t="s">
        <v>94</v>
      </c>
      <c r="N15" s="331" t="s">
        <v>94</v>
      </c>
      <c r="O15" s="331">
        <v>40344</v>
      </c>
      <c r="P15" s="1418"/>
      <c r="Q15" s="1405"/>
      <c r="R15" s="1406"/>
      <c r="S15" s="1429"/>
      <c r="T15" s="114">
        <v>40452</v>
      </c>
      <c r="U15" s="1332"/>
    </row>
    <row r="16" spans="1:25" s="100" customFormat="1" ht="13.5" thickBot="1" x14ac:dyDescent="0.25">
      <c r="A16" s="1416"/>
      <c r="B16" s="325" t="s">
        <v>61</v>
      </c>
      <c r="C16" s="1348"/>
      <c r="D16" s="332"/>
      <c r="E16" s="333"/>
      <c r="F16" s="330" t="s">
        <v>82</v>
      </c>
      <c r="G16" s="329" t="s">
        <v>100</v>
      </c>
      <c r="H16" s="330"/>
      <c r="I16" s="330"/>
      <c r="J16" s="330"/>
      <c r="K16" s="330"/>
      <c r="L16" s="330">
        <v>40476</v>
      </c>
      <c r="M16" s="330">
        <f>L16</f>
        <v>40476</v>
      </c>
      <c r="N16" s="331">
        <f>M16+10</f>
        <v>40486</v>
      </c>
      <c r="O16" s="331">
        <f>N16+30</f>
        <v>40516</v>
      </c>
      <c r="P16" s="1418"/>
      <c r="Q16" s="1405"/>
      <c r="R16" s="1406"/>
      <c r="S16" s="1429"/>
      <c r="T16" s="114">
        <v>40543</v>
      </c>
      <c r="U16" s="1353"/>
    </row>
    <row r="17" spans="1:24" s="100" customFormat="1" ht="18.75" thickBot="1" x14ac:dyDescent="0.3">
      <c r="A17" s="1417"/>
      <c r="B17" s="317" t="s">
        <v>62</v>
      </c>
      <c r="C17" s="1285"/>
      <c r="D17" s="334"/>
      <c r="E17" s="335" t="s">
        <v>114</v>
      </c>
      <c r="F17" s="330" t="s">
        <v>82</v>
      </c>
      <c r="G17" s="329" t="s">
        <v>100</v>
      </c>
      <c r="H17" s="330">
        <v>40323</v>
      </c>
      <c r="I17" s="330">
        <v>40325</v>
      </c>
      <c r="J17" s="330">
        <v>40318</v>
      </c>
      <c r="K17" s="330"/>
      <c r="L17" s="330"/>
      <c r="M17" s="330"/>
      <c r="N17" s="331"/>
      <c r="O17" s="331"/>
      <c r="P17" s="1418"/>
      <c r="Q17" s="1405"/>
      <c r="R17" s="1406"/>
      <c r="S17" s="1429"/>
      <c r="T17" s="104"/>
      <c r="U17" s="1361"/>
    </row>
    <row r="18" spans="1:24" s="100" customFormat="1" ht="26.25" thickBot="1" x14ac:dyDescent="0.25">
      <c r="A18" s="1274">
        <v>3</v>
      </c>
      <c r="B18" s="322" t="s">
        <v>60</v>
      </c>
      <c r="C18" s="1431" t="s">
        <v>161</v>
      </c>
      <c r="D18" s="323"/>
      <c r="E18" s="230" t="s">
        <v>90</v>
      </c>
      <c r="F18" s="99" t="s">
        <v>82</v>
      </c>
      <c r="G18" s="107" t="s">
        <v>37</v>
      </c>
      <c r="H18" s="99">
        <v>40464</v>
      </c>
      <c r="I18" s="99">
        <v>40471</v>
      </c>
      <c r="J18" s="99">
        <v>40443</v>
      </c>
      <c r="K18" s="99"/>
      <c r="L18" s="99">
        <v>40471</v>
      </c>
      <c r="M18" s="99">
        <v>40576</v>
      </c>
      <c r="N18" s="200">
        <v>40604</v>
      </c>
      <c r="O18" s="200">
        <v>40636</v>
      </c>
      <c r="P18" s="1434">
        <v>117021.5</v>
      </c>
      <c r="Q18" s="1420" t="s">
        <v>81</v>
      </c>
      <c r="R18" s="1423"/>
      <c r="S18" s="1437" t="s">
        <v>388</v>
      </c>
      <c r="T18" s="114">
        <v>42345</v>
      </c>
      <c r="U18" s="1424"/>
    </row>
    <row r="19" spans="1:24" s="100" customFormat="1" ht="15" customHeight="1" thickBot="1" x14ac:dyDescent="0.25">
      <c r="A19" s="1275"/>
      <c r="B19" s="325" t="s">
        <v>61</v>
      </c>
      <c r="C19" s="1432"/>
      <c r="D19" s="176"/>
      <c r="E19" s="104"/>
      <c r="F19" s="99" t="s">
        <v>82</v>
      </c>
      <c r="G19" s="107" t="s">
        <v>37</v>
      </c>
      <c r="H19" s="99">
        <v>40595</v>
      </c>
      <c r="I19" s="99">
        <v>40610</v>
      </c>
      <c r="J19" s="99">
        <v>40565</v>
      </c>
      <c r="K19" s="99"/>
      <c r="L19" s="99">
        <v>40610</v>
      </c>
      <c r="M19" s="99">
        <v>40690</v>
      </c>
      <c r="N19" s="200">
        <v>40710</v>
      </c>
      <c r="O19" s="200">
        <v>40740</v>
      </c>
      <c r="P19" s="1435"/>
      <c r="Q19" s="1420"/>
      <c r="R19" s="1423"/>
      <c r="S19" s="1438"/>
      <c r="T19" s="114">
        <v>42369</v>
      </c>
      <c r="U19" s="1425"/>
    </row>
    <row r="20" spans="1:24" s="100" customFormat="1" ht="15" customHeight="1" thickBot="1" x14ac:dyDescent="0.25">
      <c r="A20" s="1390"/>
      <c r="B20" s="97" t="s">
        <v>189</v>
      </c>
      <c r="C20" s="1432"/>
      <c r="D20" s="145"/>
      <c r="E20" s="104"/>
      <c r="F20" s="99" t="s">
        <v>82</v>
      </c>
      <c r="G20" s="107" t="s">
        <v>100</v>
      </c>
      <c r="H20" s="99">
        <v>40502</v>
      </c>
      <c r="I20" s="99">
        <f>H20+5</f>
        <v>40507</v>
      </c>
      <c r="J20" s="99">
        <f>I20+5</f>
        <v>40512</v>
      </c>
      <c r="K20" s="99">
        <f>J20+30</f>
        <v>40542</v>
      </c>
      <c r="L20" s="99">
        <f>K20+5</f>
        <v>40547</v>
      </c>
      <c r="M20" s="99">
        <f t="shared" ref="M20:M25" si="1">L20+15</f>
        <v>40562</v>
      </c>
      <c r="N20" s="236">
        <f>M20+10</f>
        <v>40572</v>
      </c>
      <c r="O20" s="200">
        <f>N20+10</f>
        <v>40582</v>
      </c>
      <c r="P20" s="1435"/>
      <c r="Q20" s="1420"/>
      <c r="R20" s="1423"/>
      <c r="S20" s="1438"/>
      <c r="T20" s="114">
        <f>T19</f>
        <v>42369</v>
      </c>
      <c r="U20" s="1426"/>
    </row>
    <row r="21" spans="1:24" s="100" customFormat="1" ht="15" customHeight="1" thickBot="1" x14ac:dyDescent="0.25">
      <c r="A21" s="1390"/>
      <c r="B21" s="97" t="s">
        <v>196</v>
      </c>
      <c r="C21" s="1432"/>
      <c r="D21" s="145"/>
      <c r="E21" s="104"/>
      <c r="F21" s="99" t="s">
        <v>82</v>
      </c>
      <c r="G21" s="107" t="s">
        <v>100</v>
      </c>
      <c r="H21" s="99">
        <v>40988</v>
      </c>
      <c r="I21" s="99">
        <f>H21+5</f>
        <v>40993</v>
      </c>
      <c r="J21" s="99">
        <f>I21+5</f>
        <v>40998</v>
      </c>
      <c r="K21" s="99">
        <f>J21+30</f>
        <v>41028</v>
      </c>
      <c r="L21" s="99">
        <f>K21+5</f>
        <v>41033</v>
      </c>
      <c r="M21" s="99">
        <f t="shared" si="1"/>
        <v>41048</v>
      </c>
      <c r="N21" s="236">
        <f>M21+10</f>
        <v>41058</v>
      </c>
      <c r="O21" s="200">
        <f>N21+10</f>
        <v>41068</v>
      </c>
      <c r="P21" s="1435"/>
      <c r="Q21" s="1420"/>
      <c r="R21" s="1423"/>
      <c r="S21" s="1438"/>
      <c r="T21" s="114" t="s">
        <v>186</v>
      </c>
      <c r="U21" s="1426"/>
    </row>
    <row r="22" spans="1:24" s="100" customFormat="1" ht="15" customHeight="1" thickBot="1" x14ac:dyDescent="0.25">
      <c r="A22" s="1390"/>
      <c r="B22" s="97" t="s">
        <v>219</v>
      </c>
      <c r="C22" s="1432"/>
      <c r="D22" s="145"/>
      <c r="E22" s="104"/>
      <c r="F22" s="99" t="s">
        <v>82</v>
      </c>
      <c r="G22" s="107" t="s">
        <v>100</v>
      </c>
      <c r="H22" s="99">
        <v>41049</v>
      </c>
      <c r="I22" s="99">
        <f>H22+15</f>
        <v>41064</v>
      </c>
      <c r="J22" s="99">
        <f>I22+7</f>
        <v>41071</v>
      </c>
      <c r="K22" s="99">
        <f>J22+15+15</f>
        <v>41101</v>
      </c>
      <c r="L22" s="99">
        <f>K22+15</f>
        <v>41116</v>
      </c>
      <c r="M22" s="99">
        <f t="shared" si="1"/>
        <v>41131</v>
      </c>
      <c r="N22" s="236">
        <f>M22+15</f>
        <v>41146</v>
      </c>
      <c r="O22" s="200">
        <f>N22+10</f>
        <v>41156</v>
      </c>
      <c r="P22" s="1435"/>
      <c r="Q22" s="1420"/>
      <c r="R22" s="1423"/>
      <c r="S22" s="1438"/>
      <c r="T22" s="114">
        <f>O22+365*4+6*30</f>
        <v>42796</v>
      </c>
      <c r="U22" s="1426"/>
    </row>
    <row r="23" spans="1:24" s="100" customFormat="1" ht="15" customHeight="1" thickBot="1" x14ac:dyDescent="0.25">
      <c r="A23" s="1390"/>
      <c r="B23" s="97" t="s">
        <v>234</v>
      </c>
      <c r="C23" s="1432"/>
      <c r="D23" s="145"/>
      <c r="E23" s="104"/>
      <c r="F23" s="99" t="s">
        <v>82</v>
      </c>
      <c r="G23" s="107" t="s">
        <v>100</v>
      </c>
      <c r="H23" s="99">
        <f>'Consultant services- Firms'!R11+90</f>
        <v>41311</v>
      </c>
      <c r="I23" s="99">
        <f>H23+15</f>
        <v>41326</v>
      </c>
      <c r="J23" s="99">
        <f>I23+7</f>
        <v>41333</v>
      </c>
      <c r="K23" s="99">
        <f>J23+15+15</f>
        <v>41363</v>
      </c>
      <c r="L23" s="99">
        <f>K23+15</f>
        <v>41378</v>
      </c>
      <c r="M23" s="99">
        <f t="shared" si="1"/>
        <v>41393</v>
      </c>
      <c r="N23" s="236">
        <f>M23+15</f>
        <v>41408</v>
      </c>
      <c r="O23" s="200">
        <f>N23+10</f>
        <v>41418</v>
      </c>
      <c r="P23" s="1435"/>
      <c r="Q23" s="1420"/>
      <c r="R23" s="1423"/>
      <c r="S23" s="1438"/>
      <c r="T23" s="114">
        <f>O23+365*4+6*30</f>
        <v>43058</v>
      </c>
      <c r="U23" s="1426"/>
    </row>
    <row r="24" spans="1:24" s="100" customFormat="1" ht="15" customHeight="1" thickBot="1" x14ac:dyDescent="0.25">
      <c r="A24" s="1390"/>
      <c r="B24" s="97" t="s">
        <v>253</v>
      </c>
      <c r="C24" s="1432"/>
      <c r="D24" s="145"/>
      <c r="E24" s="104"/>
      <c r="F24" s="99" t="s">
        <v>82</v>
      </c>
      <c r="G24" s="107" t="s">
        <v>100</v>
      </c>
      <c r="H24" s="99">
        <f>'Consultant services- Firms'!R12+90</f>
        <v>41362</v>
      </c>
      <c r="I24" s="99">
        <f>H24+15</f>
        <v>41377</v>
      </c>
      <c r="J24" s="99">
        <f>I24+7</f>
        <v>41384</v>
      </c>
      <c r="K24" s="99">
        <f>J24+15+15</f>
        <v>41414</v>
      </c>
      <c r="L24" s="99">
        <f>K24+15</f>
        <v>41429</v>
      </c>
      <c r="M24" s="200">
        <f t="shared" si="1"/>
        <v>41444</v>
      </c>
      <c r="N24" s="236">
        <f>M24+15</f>
        <v>41459</v>
      </c>
      <c r="O24" s="200">
        <f>N24+10</f>
        <v>41469</v>
      </c>
      <c r="P24" s="1435"/>
      <c r="Q24" s="1420"/>
      <c r="R24" s="1423"/>
      <c r="S24" s="1438"/>
      <c r="T24" s="114">
        <f>O24+365*4+6*30</f>
        <v>43109</v>
      </c>
      <c r="U24" s="1426"/>
    </row>
    <row r="25" spans="1:24" s="100" customFormat="1" ht="15" customHeight="1" thickBot="1" x14ac:dyDescent="0.25">
      <c r="A25" s="1390"/>
      <c r="B25" s="97" t="s">
        <v>272</v>
      </c>
      <c r="C25" s="1432"/>
      <c r="D25" s="145"/>
      <c r="E25" s="104"/>
      <c r="F25" s="99" t="s">
        <v>82</v>
      </c>
      <c r="G25" s="107" t="s">
        <v>100</v>
      </c>
      <c r="H25" s="99">
        <f>'Consultant services- Firms'!R13+90</f>
        <v>41540</v>
      </c>
      <c r="I25" s="99">
        <f>H25+15</f>
        <v>41555</v>
      </c>
      <c r="J25" s="99">
        <f>I25+7</f>
        <v>41562</v>
      </c>
      <c r="K25" s="99">
        <f>J25+15+15</f>
        <v>41592</v>
      </c>
      <c r="L25" s="99">
        <f>K25+15</f>
        <v>41607</v>
      </c>
      <c r="M25" s="200">
        <f t="shared" si="1"/>
        <v>41622</v>
      </c>
      <c r="N25" s="236">
        <f>M25+15</f>
        <v>41637</v>
      </c>
      <c r="O25" s="200">
        <f>N25+10</f>
        <v>41647</v>
      </c>
      <c r="P25" s="1435"/>
      <c r="Q25" s="1420"/>
      <c r="R25" s="1423"/>
      <c r="S25" s="1438"/>
      <c r="T25" s="114">
        <f>O25+365*4+6*30</f>
        <v>43287</v>
      </c>
      <c r="U25" s="1426"/>
    </row>
    <row r="26" spans="1:24" s="100" customFormat="1" ht="15" customHeight="1" thickBot="1" x14ac:dyDescent="0.25">
      <c r="A26" s="1390"/>
      <c r="B26" s="97" t="s">
        <v>286</v>
      </c>
      <c r="C26" s="1432"/>
      <c r="D26" s="145"/>
      <c r="E26" s="104"/>
      <c r="F26" s="99" t="s">
        <v>82</v>
      </c>
      <c r="G26" s="107" t="s">
        <v>100</v>
      </c>
      <c r="H26" s="99">
        <f>'Consultant services- Firms'!R14+90</f>
        <v>41699</v>
      </c>
      <c r="I26" s="99">
        <f>H26+15</f>
        <v>41714</v>
      </c>
      <c r="J26" s="99">
        <f>I26+7</f>
        <v>41721</v>
      </c>
      <c r="K26" s="99">
        <f>J26+15+15</f>
        <v>41751</v>
      </c>
      <c r="L26" s="99">
        <f>K26+15</f>
        <v>41766</v>
      </c>
      <c r="M26" s="200">
        <f>L26+15</f>
        <v>41781</v>
      </c>
      <c r="N26" s="236">
        <f>M26+15</f>
        <v>41796</v>
      </c>
      <c r="O26" s="200">
        <f>N26+10</f>
        <v>41806</v>
      </c>
      <c r="P26" s="1435"/>
      <c r="Q26" s="1420"/>
      <c r="R26" s="1423"/>
      <c r="S26" s="1438"/>
      <c r="T26" s="114">
        <f>O27+364</f>
        <v>42100</v>
      </c>
      <c r="U26" s="1426"/>
    </row>
    <row r="27" spans="1:24" ht="21.75" customHeight="1" thickBot="1" x14ac:dyDescent="0.25">
      <c r="A27" s="1313"/>
      <c r="B27" s="64" t="s">
        <v>62</v>
      </c>
      <c r="C27" s="1433"/>
      <c r="D27" s="168"/>
      <c r="E27" s="60"/>
      <c r="F27" s="69" t="s">
        <v>82</v>
      </c>
      <c r="G27" s="68" t="s">
        <v>100</v>
      </c>
      <c r="H27" s="69">
        <v>41430</v>
      </c>
      <c r="I27" s="245">
        <v>41480</v>
      </c>
      <c r="J27" s="69">
        <v>41514</v>
      </c>
      <c r="K27" s="69">
        <v>41660</v>
      </c>
      <c r="L27" s="69">
        <v>41669</v>
      </c>
      <c r="M27" s="199">
        <v>41716</v>
      </c>
      <c r="N27" s="201">
        <v>41732</v>
      </c>
      <c r="O27" s="199">
        <v>41736</v>
      </c>
      <c r="P27" s="1436"/>
      <c r="Q27" s="1420"/>
      <c r="R27" s="1423"/>
      <c r="S27" s="1439"/>
      <c r="T27" s="113"/>
      <c r="U27" s="1427"/>
      <c r="X27" s="29"/>
    </row>
    <row r="28" spans="1:24" s="100" customFormat="1" ht="13.5" thickBot="1" x14ac:dyDescent="0.25">
      <c r="A28" s="1283">
        <v>4</v>
      </c>
      <c r="B28" s="322" t="s">
        <v>60</v>
      </c>
      <c r="C28" s="1283" t="s">
        <v>170</v>
      </c>
      <c r="D28" s="760"/>
      <c r="E28" s="230" t="s">
        <v>145</v>
      </c>
      <c r="F28" s="99" t="s">
        <v>82</v>
      </c>
      <c r="G28" s="107" t="s">
        <v>155</v>
      </c>
      <c r="H28" s="99">
        <v>40543</v>
      </c>
      <c r="I28" s="99">
        <f>H28+5</f>
        <v>40548</v>
      </c>
      <c r="J28" s="99">
        <f>I28+5</f>
        <v>40553</v>
      </c>
      <c r="K28" s="99">
        <f>J28+30</f>
        <v>40583</v>
      </c>
      <c r="L28" s="99">
        <f>K28+5</f>
        <v>40588</v>
      </c>
      <c r="M28" s="200">
        <f>L28+15</f>
        <v>40603</v>
      </c>
      <c r="N28" s="236">
        <f>M28+10</f>
        <v>40613</v>
      </c>
      <c r="O28" s="200">
        <f>N28+10</f>
        <v>40623</v>
      </c>
      <c r="P28" s="1378">
        <v>5000</v>
      </c>
      <c r="Q28" s="1405" t="s">
        <v>81</v>
      </c>
      <c r="R28" s="1406" t="s">
        <v>173</v>
      </c>
      <c r="S28" s="1407" t="s">
        <v>195</v>
      </c>
      <c r="T28" s="114">
        <v>42735</v>
      </c>
      <c r="U28" s="1332"/>
    </row>
    <row r="29" spans="1:24" s="100" customFormat="1" ht="13.5" thickBot="1" x14ac:dyDescent="0.25">
      <c r="A29" s="1348"/>
      <c r="B29" s="97" t="s">
        <v>172</v>
      </c>
      <c r="C29" s="1348"/>
      <c r="D29" s="763"/>
      <c r="E29" s="104"/>
      <c r="F29" s="99" t="s">
        <v>82</v>
      </c>
      <c r="G29" s="107" t="s">
        <v>155</v>
      </c>
      <c r="H29" s="99">
        <v>40543</v>
      </c>
      <c r="I29" s="99">
        <f>H29+5</f>
        <v>40548</v>
      </c>
      <c r="J29" s="99" t="s">
        <v>113</v>
      </c>
      <c r="K29" s="99" t="s">
        <v>113</v>
      </c>
      <c r="L29" s="99">
        <v>40543</v>
      </c>
      <c r="M29" s="200">
        <f>L29+15</f>
        <v>40558</v>
      </c>
      <c r="N29" s="236">
        <v>40568</v>
      </c>
      <c r="O29" s="200">
        <f>N29+10</f>
        <v>40578</v>
      </c>
      <c r="P29" s="1378"/>
      <c r="Q29" s="1405"/>
      <c r="R29" s="1406"/>
      <c r="S29" s="1408"/>
      <c r="T29" s="114">
        <f>T30</f>
        <v>40946</v>
      </c>
      <c r="U29" s="1333"/>
    </row>
    <row r="30" spans="1:24" s="100" customFormat="1" ht="28.5" customHeight="1" thickBot="1" x14ac:dyDescent="0.25">
      <c r="A30" s="1348"/>
      <c r="B30" s="97" t="s">
        <v>62</v>
      </c>
      <c r="C30" s="1348"/>
      <c r="D30" s="763"/>
      <c r="E30" s="98"/>
      <c r="F30" s="448"/>
      <c r="G30" s="448" t="s">
        <v>155</v>
      </c>
      <c r="H30" s="106">
        <v>40525</v>
      </c>
      <c r="I30" s="106">
        <v>40528</v>
      </c>
      <c r="J30" s="106" t="s">
        <v>113</v>
      </c>
      <c r="K30" s="106" t="s">
        <v>113</v>
      </c>
      <c r="L30" s="106" t="s">
        <v>179</v>
      </c>
      <c r="M30" s="449" t="s">
        <v>113</v>
      </c>
      <c r="N30" s="197" t="s">
        <v>180</v>
      </c>
      <c r="O30" s="197">
        <v>40610</v>
      </c>
      <c r="P30" s="1412"/>
      <c r="Q30" s="1413"/>
      <c r="R30" s="1414"/>
      <c r="S30" s="1408"/>
      <c r="T30" s="450">
        <v>40946</v>
      </c>
      <c r="U30" s="1333"/>
    </row>
    <row r="31" spans="1:24" s="100" customFormat="1" ht="13.5" thickBot="1" x14ac:dyDescent="0.25">
      <c r="A31" s="1403">
        <v>5</v>
      </c>
      <c r="B31" s="322" t="s">
        <v>60</v>
      </c>
      <c r="C31" s="1403" t="s">
        <v>229</v>
      </c>
      <c r="D31" s="787"/>
      <c r="E31" s="806" t="s">
        <v>230</v>
      </c>
      <c r="F31" s="707" t="s">
        <v>82</v>
      </c>
      <c r="G31" s="788" t="s">
        <v>155</v>
      </c>
      <c r="H31" s="707">
        <f>H30</f>
        <v>40525</v>
      </c>
      <c r="I31" s="707">
        <f>H31+5</f>
        <v>40530</v>
      </c>
      <c r="J31" s="707" t="s">
        <v>113</v>
      </c>
      <c r="K31" s="707" t="s">
        <v>113</v>
      </c>
      <c r="L31" s="707">
        <v>41080</v>
      </c>
      <c r="M31" s="790">
        <f>L31+15</f>
        <v>41095</v>
      </c>
      <c r="N31" s="789">
        <f>M31+10</f>
        <v>41105</v>
      </c>
      <c r="O31" s="790">
        <f>N31+10</f>
        <v>41115</v>
      </c>
      <c r="P31" s="1404">
        <v>5000</v>
      </c>
      <c r="Q31" s="1405" t="s">
        <v>81</v>
      </c>
      <c r="R31" s="1406" t="s">
        <v>254</v>
      </c>
      <c r="S31" s="1407" t="s">
        <v>195</v>
      </c>
      <c r="T31" s="791">
        <v>42735</v>
      </c>
      <c r="U31" s="1410"/>
    </row>
    <row r="32" spans="1:24" s="100" customFormat="1" ht="13.5" thickBot="1" x14ac:dyDescent="0.25">
      <c r="A32" s="1348"/>
      <c r="B32" s="97" t="s">
        <v>272</v>
      </c>
      <c r="C32" s="1348"/>
      <c r="D32" s="763"/>
      <c r="E32" s="794"/>
      <c r="F32" s="714" t="s">
        <v>82</v>
      </c>
      <c r="G32" s="795" t="s">
        <v>155</v>
      </c>
      <c r="H32" s="714">
        <f>H31</f>
        <v>40525</v>
      </c>
      <c r="I32" s="714">
        <f>H32+5</f>
        <v>40530</v>
      </c>
      <c r="J32" s="714" t="s">
        <v>113</v>
      </c>
      <c r="K32" s="714" t="s">
        <v>113</v>
      </c>
      <c r="L32" s="714">
        <v>41080</v>
      </c>
      <c r="M32" s="644">
        <f>L32+15</f>
        <v>41095</v>
      </c>
      <c r="N32" s="807">
        <f>M32+10</f>
        <v>41105</v>
      </c>
      <c r="O32" s="644">
        <f>N32+10</f>
        <v>41115</v>
      </c>
      <c r="P32" s="1395"/>
      <c r="Q32" s="1405"/>
      <c r="R32" s="1406"/>
      <c r="S32" s="1408"/>
      <c r="T32" s="796">
        <v>41455</v>
      </c>
      <c r="U32" s="1333"/>
    </row>
    <row r="33" spans="1:21" s="100" customFormat="1" ht="26.25" customHeight="1" thickBot="1" x14ac:dyDescent="0.25">
      <c r="A33" s="1393"/>
      <c r="B33" s="317" t="s">
        <v>62</v>
      </c>
      <c r="C33" s="1393"/>
      <c r="D33" s="798"/>
      <c r="E33" s="799"/>
      <c r="F33" s="800"/>
      <c r="G33" s="800" t="s">
        <v>155</v>
      </c>
      <c r="H33" s="721">
        <f>H30</f>
        <v>40525</v>
      </c>
      <c r="I33" s="721">
        <f>I30</f>
        <v>40528</v>
      </c>
      <c r="J33" s="721" t="s">
        <v>113</v>
      </c>
      <c r="K33" s="721" t="s">
        <v>113</v>
      </c>
      <c r="L33" s="721" t="s">
        <v>113</v>
      </c>
      <c r="M33" s="722" t="s">
        <v>113</v>
      </c>
      <c r="N33" s="801">
        <v>41110</v>
      </c>
      <c r="O33" s="801">
        <v>41117</v>
      </c>
      <c r="P33" s="1396"/>
      <c r="Q33" s="1405"/>
      <c r="R33" s="1406"/>
      <c r="S33" s="1409"/>
      <c r="T33" s="802">
        <f>T32</f>
        <v>41455</v>
      </c>
      <c r="U33" s="1411"/>
    </row>
    <row r="34" spans="1:21" s="100" customFormat="1" ht="14.45" customHeight="1" x14ac:dyDescent="0.2">
      <c r="A34" s="1358">
        <v>6</v>
      </c>
      <c r="B34" s="675" t="s">
        <v>60</v>
      </c>
      <c r="C34" s="1391" t="s">
        <v>226</v>
      </c>
      <c r="D34" s="764"/>
      <c r="E34" s="804"/>
      <c r="F34" s="749" t="s">
        <v>82</v>
      </c>
      <c r="G34" s="746" t="s">
        <v>100</v>
      </c>
      <c r="H34" s="749">
        <v>40974</v>
      </c>
      <c r="I34" s="749">
        <f>H34+15</f>
        <v>40989</v>
      </c>
      <c r="J34" s="749" t="s">
        <v>113</v>
      </c>
      <c r="K34" s="749">
        <f>I34+10</f>
        <v>40999</v>
      </c>
      <c r="L34" s="749">
        <f>K34+15</f>
        <v>41014</v>
      </c>
      <c r="M34" s="805">
        <f>L34+30</f>
        <v>41044</v>
      </c>
      <c r="N34" s="785">
        <f>M34+30</f>
        <v>41074</v>
      </c>
      <c r="O34" s="749">
        <f>N34+5</f>
        <v>41079</v>
      </c>
      <c r="P34" s="1394">
        <v>2000</v>
      </c>
      <c r="Q34" s="1397" t="s">
        <v>81</v>
      </c>
      <c r="R34" s="1391" t="s">
        <v>249</v>
      </c>
      <c r="S34" s="1400" t="s">
        <v>250</v>
      </c>
      <c r="T34" s="670">
        <f>O34+10</f>
        <v>41089</v>
      </c>
      <c r="U34" s="451"/>
    </row>
    <row r="35" spans="1:21" s="100" customFormat="1" x14ac:dyDescent="0.2">
      <c r="A35" s="1358"/>
      <c r="B35" s="792" t="s">
        <v>220</v>
      </c>
      <c r="C35" s="1392"/>
      <c r="D35" s="793"/>
      <c r="E35" s="794" t="s">
        <v>227</v>
      </c>
      <c r="F35" s="714" t="s">
        <v>82</v>
      </c>
      <c r="G35" s="795" t="s">
        <v>100</v>
      </c>
      <c r="H35" s="714">
        <f>H34</f>
        <v>40974</v>
      </c>
      <c r="I35" s="714">
        <f t="shared" ref="I35:O35" si="2">I34</f>
        <v>40989</v>
      </c>
      <c r="J35" s="714" t="str">
        <f t="shared" si="2"/>
        <v>N/A</v>
      </c>
      <c r="K35" s="714">
        <f t="shared" si="2"/>
        <v>40999</v>
      </c>
      <c r="L35" s="714">
        <f t="shared" si="2"/>
        <v>41014</v>
      </c>
      <c r="M35" s="644">
        <f t="shared" si="2"/>
        <v>41044</v>
      </c>
      <c r="N35" s="644">
        <f t="shared" si="2"/>
        <v>41074</v>
      </c>
      <c r="O35" s="714">
        <f t="shared" si="2"/>
        <v>41079</v>
      </c>
      <c r="P35" s="1395"/>
      <c r="Q35" s="1398"/>
      <c r="R35" s="1392"/>
      <c r="S35" s="1401"/>
      <c r="T35" s="796">
        <f>O35+10</f>
        <v>41089</v>
      </c>
      <c r="U35" s="451"/>
    </row>
    <row r="36" spans="1:21" s="100" customFormat="1" ht="13.5" thickBot="1" x14ac:dyDescent="0.25">
      <c r="A36" s="1391"/>
      <c r="B36" s="797" t="s">
        <v>62</v>
      </c>
      <c r="C36" s="1393"/>
      <c r="D36" s="798"/>
      <c r="E36" s="799"/>
      <c r="F36" s="800"/>
      <c r="G36" s="800" t="s">
        <v>100</v>
      </c>
      <c r="H36" s="721">
        <f>H35</f>
        <v>40974</v>
      </c>
      <c r="I36" s="721">
        <v>41023</v>
      </c>
      <c r="J36" s="721" t="s">
        <v>113</v>
      </c>
      <c r="K36" s="721">
        <v>41028</v>
      </c>
      <c r="L36" s="721">
        <v>41037</v>
      </c>
      <c r="M36" s="722">
        <v>41037</v>
      </c>
      <c r="N36" s="801">
        <v>41039</v>
      </c>
      <c r="O36" s="721">
        <v>41041</v>
      </c>
      <c r="P36" s="1396"/>
      <c r="Q36" s="1399"/>
      <c r="R36" s="1393"/>
      <c r="S36" s="1402"/>
      <c r="T36" s="802">
        <v>41060</v>
      </c>
      <c r="U36" s="803"/>
    </row>
    <row r="37" spans="1:21" s="100" customFormat="1" ht="12.75" customHeight="1" x14ac:dyDescent="0.2">
      <c r="A37" s="1348">
        <v>7</v>
      </c>
      <c r="B37" s="675" t="s">
        <v>60</v>
      </c>
      <c r="C37" s="764" t="s">
        <v>266</v>
      </c>
      <c r="D37" s="764"/>
      <c r="E37" s="765" t="s">
        <v>270</v>
      </c>
      <c r="F37" s="749" t="s">
        <v>82</v>
      </c>
      <c r="G37" s="746" t="s">
        <v>155</v>
      </c>
      <c r="H37" s="706">
        <v>41244</v>
      </c>
      <c r="I37" s="706">
        <v>41248</v>
      </c>
      <c r="J37" s="706" t="s">
        <v>113</v>
      </c>
      <c r="K37" s="706" t="s">
        <v>113</v>
      </c>
      <c r="L37" s="706">
        <v>41263</v>
      </c>
      <c r="M37" s="708">
        <v>41268</v>
      </c>
      <c r="N37" s="747">
        <v>41273</v>
      </c>
      <c r="O37" s="747">
        <v>41279</v>
      </c>
      <c r="P37" s="767">
        <v>2978.2</v>
      </c>
      <c r="Q37" s="766" t="s">
        <v>81</v>
      </c>
      <c r="R37" s="761" t="s">
        <v>269</v>
      </c>
      <c r="S37" s="765" t="s">
        <v>273</v>
      </c>
      <c r="T37" s="748">
        <v>41305</v>
      </c>
      <c r="U37" s="451"/>
    </row>
    <row r="38" spans="1:21" s="100" customFormat="1" x14ac:dyDescent="0.2">
      <c r="A38" s="1358"/>
      <c r="B38" s="312"/>
      <c r="C38" s="374"/>
      <c r="D38" s="374"/>
      <c r="E38" s="454"/>
      <c r="F38" s="99" t="s">
        <v>82</v>
      </c>
      <c r="G38" s="107" t="s">
        <v>155</v>
      </c>
      <c r="H38" s="106">
        <v>41244</v>
      </c>
      <c r="I38" s="106">
        <v>41248</v>
      </c>
      <c r="J38" s="106" t="s">
        <v>113</v>
      </c>
      <c r="K38" s="106" t="s">
        <v>113</v>
      </c>
      <c r="L38" s="106">
        <v>41263</v>
      </c>
      <c r="M38" s="449">
        <v>41268</v>
      </c>
      <c r="N38" s="197">
        <v>41273</v>
      </c>
      <c r="O38" s="197">
        <v>41279</v>
      </c>
      <c r="P38" s="551"/>
      <c r="Q38" s="455"/>
      <c r="R38" s="375"/>
      <c r="S38" s="454"/>
      <c r="T38" s="450">
        <v>41348</v>
      </c>
      <c r="U38" s="451"/>
    </row>
    <row r="39" spans="1:21" s="100" customFormat="1" ht="13.5" thickBot="1" x14ac:dyDescent="0.25">
      <c r="A39" s="1358"/>
      <c r="B39" s="552" t="s">
        <v>62</v>
      </c>
      <c r="C39" s="547"/>
      <c r="D39" s="98"/>
      <c r="E39" s="454"/>
      <c r="F39" s="106" t="s">
        <v>82</v>
      </c>
      <c r="G39" s="448" t="s">
        <v>155</v>
      </c>
      <c r="H39" s="553">
        <v>41258</v>
      </c>
      <c r="I39" s="453">
        <v>41263</v>
      </c>
      <c r="J39" s="453" t="s">
        <v>113</v>
      </c>
      <c r="K39" s="453" t="s">
        <v>113</v>
      </c>
      <c r="L39" s="453" t="s">
        <v>113</v>
      </c>
      <c r="M39" s="453" t="s">
        <v>113</v>
      </c>
      <c r="N39" s="453">
        <v>41289</v>
      </c>
      <c r="O39" s="453">
        <v>41309</v>
      </c>
      <c r="P39" s="551"/>
      <c r="Q39" s="455"/>
      <c r="R39" s="548"/>
      <c r="S39" s="454"/>
      <c r="T39" s="554">
        <v>41348</v>
      </c>
      <c r="U39" s="554"/>
    </row>
    <row r="40" spans="1:21" s="100" customFormat="1" ht="12.75" customHeight="1" x14ac:dyDescent="0.2">
      <c r="A40" s="1357">
        <v>8</v>
      </c>
      <c r="B40" s="730" t="s">
        <v>60</v>
      </c>
      <c r="C40" s="1357" t="s">
        <v>351</v>
      </c>
      <c r="D40" s="563"/>
      <c r="E40" s="1387" t="s">
        <v>349</v>
      </c>
      <c r="F40" s="92" t="s">
        <v>141</v>
      </c>
      <c r="G40" s="105" t="s">
        <v>100</v>
      </c>
      <c r="H40" s="731">
        <v>41797</v>
      </c>
      <c r="I40" s="731">
        <f>H40+5</f>
        <v>41802</v>
      </c>
      <c r="J40" s="731" t="s">
        <v>113</v>
      </c>
      <c r="K40" s="731" t="s">
        <v>113</v>
      </c>
      <c r="L40" s="731" t="s">
        <v>113</v>
      </c>
      <c r="M40" s="732" t="s">
        <v>113</v>
      </c>
      <c r="N40" s="432">
        <f>I40+21</f>
        <v>41823</v>
      </c>
      <c r="O40" s="432">
        <f>N40+2</f>
        <v>41825</v>
      </c>
      <c r="P40" s="733"/>
      <c r="Q40" s="734"/>
      <c r="R40" s="567"/>
      <c r="S40" s="735"/>
      <c r="T40" s="736">
        <f>O40+70</f>
        <v>41895</v>
      </c>
      <c r="U40" s="737"/>
    </row>
    <row r="41" spans="1:21" s="100" customFormat="1" x14ac:dyDescent="0.2">
      <c r="A41" s="1358"/>
      <c r="B41" s="312" t="s">
        <v>61</v>
      </c>
      <c r="C41" s="1358"/>
      <c r="D41" s="564"/>
      <c r="E41" s="1382"/>
      <c r="F41" s="99" t="s">
        <v>141</v>
      </c>
      <c r="G41" s="107" t="s">
        <v>100</v>
      </c>
      <c r="H41" s="106">
        <v>41797</v>
      </c>
      <c r="I41" s="106">
        <f>H41+5</f>
        <v>41802</v>
      </c>
      <c r="J41" s="106" t="s">
        <v>113</v>
      </c>
      <c r="K41" s="106">
        <v>41897</v>
      </c>
      <c r="L41" s="106" t="s">
        <v>113</v>
      </c>
      <c r="M41" s="449" t="s">
        <v>113</v>
      </c>
      <c r="N41" s="197" t="s">
        <v>113</v>
      </c>
      <c r="O41" s="197">
        <f>K41+15</f>
        <v>41912</v>
      </c>
      <c r="P41" s="551"/>
      <c r="Q41" s="455"/>
      <c r="R41" s="568"/>
      <c r="S41" s="454"/>
      <c r="T41" s="450">
        <f>O41+70</f>
        <v>41982</v>
      </c>
      <c r="U41" s="451"/>
    </row>
    <row r="42" spans="1:21" s="100" customFormat="1" x14ac:dyDescent="0.2">
      <c r="A42" s="1358"/>
      <c r="B42" s="312" t="s">
        <v>452</v>
      </c>
      <c r="C42" s="1358"/>
      <c r="D42" s="565"/>
      <c r="E42" s="1382"/>
      <c r="F42" s="99" t="s">
        <v>141</v>
      </c>
      <c r="G42" s="107" t="s">
        <v>100</v>
      </c>
      <c r="H42" s="106"/>
      <c r="I42" s="106"/>
      <c r="J42" s="106"/>
      <c r="K42" s="106">
        <v>41948</v>
      </c>
      <c r="L42" s="106" t="s">
        <v>113</v>
      </c>
      <c r="M42" s="449" t="s">
        <v>113</v>
      </c>
      <c r="N42" s="197" t="s">
        <v>113</v>
      </c>
      <c r="O42" s="197">
        <f>K42+15</f>
        <v>41963</v>
      </c>
      <c r="P42" s="551"/>
      <c r="Q42" s="455"/>
      <c r="R42" s="568"/>
      <c r="S42" s="454"/>
      <c r="T42" s="450"/>
      <c r="U42" s="451"/>
    </row>
    <row r="43" spans="1:21" s="100" customFormat="1" ht="13.5" thickBot="1" x14ac:dyDescent="0.25">
      <c r="A43" s="1362"/>
      <c r="B43" s="738" t="s">
        <v>62</v>
      </c>
      <c r="C43" s="1362"/>
      <c r="D43" s="318"/>
      <c r="E43" s="1383"/>
      <c r="F43" s="320" t="s">
        <v>141</v>
      </c>
      <c r="G43" s="319" t="s">
        <v>100</v>
      </c>
      <c r="H43" s="739">
        <v>41880</v>
      </c>
      <c r="I43" s="740" t="s">
        <v>113</v>
      </c>
      <c r="J43" s="740" t="s">
        <v>113</v>
      </c>
      <c r="K43" s="740"/>
      <c r="L43" s="740"/>
      <c r="M43" s="740"/>
      <c r="N43" s="740"/>
      <c r="O43" s="740"/>
      <c r="P43" s="741"/>
      <c r="Q43" s="742"/>
      <c r="R43" s="569"/>
      <c r="S43" s="743"/>
      <c r="T43" s="744"/>
      <c r="U43" s="744"/>
    </row>
    <row r="44" spans="1:21" s="100" customFormat="1" ht="12.75" customHeight="1" x14ac:dyDescent="0.2">
      <c r="A44" s="1358">
        <v>9</v>
      </c>
      <c r="B44" s="675" t="s">
        <v>60</v>
      </c>
      <c r="C44" s="1358" t="s">
        <v>352</v>
      </c>
      <c r="D44" s="745"/>
      <c r="E44" s="1387" t="s">
        <v>350</v>
      </c>
      <c r="F44" s="99" t="s">
        <v>141</v>
      </c>
      <c r="G44" s="746" t="s">
        <v>100</v>
      </c>
      <c r="H44" s="706">
        <v>41797</v>
      </c>
      <c r="I44" s="706">
        <f>H44+5</f>
        <v>41802</v>
      </c>
      <c r="J44" s="706" t="s">
        <v>113</v>
      </c>
      <c r="K44" s="706" t="s">
        <v>113</v>
      </c>
      <c r="L44" s="706" t="s">
        <v>113</v>
      </c>
      <c r="M44" s="708" t="s">
        <v>113</v>
      </c>
      <c r="N44" s="747">
        <f>I44+30</f>
        <v>41832</v>
      </c>
      <c r="O44" s="747">
        <f>N44+2</f>
        <v>41834</v>
      </c>
      <c r="P44" s="1388">
        <v>5400</v>
      </c>
      <c r="Q44" s="1380" t="s">
        <v>81</v>
      </c>
      <c r="R44" s="1358" t="s">
        <v>352</v>
      </c>
      <c r="S44" s="1382" t="s">
        <v>382</v>
      </c>
      <c r="T44" s="748">
        <f>O44+6*30</f>
        <v>42014</v>
      </c>
      <c r="U44" s="451"/>
    </row>
    <row r="45" spans="1:21" s="100" customFormat="1" ht="14.25" customHeight="1" x14ac:dyDescent="0.2">
      <c r="A45" s="1358"/>
      <c r="B45" s="312" t="s">
        <v>61</v>
      </c>
      <c r="C45" s="1358"/>
      <c r="D45" s="564"/>
      <c r="E45" s="1382"/>
      <c r="F45" s="99" t="s">
        <v>141</v>
      </c>
      <c r="G45" s="107" t="s">
        <v>100</v>
      </c>
      <c r="H45" s="106">
        <v>41797</v>
      </c>
      <c r="I45" s="106">
        <f>H45+5</f>
        <v>41802</v>
      </c>
      <c r="J45" s="106" t="s">
        <v>113</v>
      </c>
      <c r="K45" s="106" t="s">
        <v>113</v>
      </c>
      <c r="L45" s="106" t="s">
        <v>113</v>
      </c>
      <c r="M45" s="449" t="s">
        <v>113</v>
      </c>
      <c r="N45" s="197">
        <f>I45+30</f>
        <v>41832</v>
      </c>
      <c r="O45" s="197">
        <f>N45+2</f>
        <v>41834</v>
      </c>
      <c r="P45" s="1388"/>
      <c r="Q45" s="1380"/>
      <c r="R45" s="1358"/>
      <c r="S45" s="1382"/>
      <c r="T45" s="450">
        <v>42016</v>
      </c>
      <c r="U45" s="451"/>
    </row>
    <row r="46" spans="1:21" s="100" customFormat="1" ht="29.25" customHeight="1" thickBot="1" x14ac:dyDescent="0.25">
      <c r="A46" s="1391"/>
      <c r="B46" s="552" t="s">
        <v>62</v>
      </c>
      <c r="C46" s="1362"/>
      <c r="D46" s="98"/>
      <c r="E46" s="1383"/>
      <c r="F46" s="106" t="s">
        <v>141</v>
      </c>
      <c r="G46" s="448" t="s">
        <v>100</v>
      </c>
      <c r="H46" s="553">
        <v>41823</v>
      </c>
      <c r="I46" s="453" t="s">
        <v>113</v>
      </c>
      <c r="J46" s="106" t="s">
        <v>113</v>
      </c>
      <c r="K46" s="106" t="s">
        <v>113</v>
      </c>
      <c r="L46" s="453" t="s">
        <v>113</v>
      </c>
      <c r="M46" s="453" t="s">
        <v>113</v>
      </c>
      <c r="N46" s="453" t="s">
        <v>113</v>
      </c>
      <c r="O46" s="453">
        <v>41833</v>
      </c>
      <c r="P46" s="1389"/>
      <c r="Q46" s="1381"/>
      <c r="R46" s="1362"/>
      <c r="S46" s="1383"/>
      <c r="T46" s="554"/>
      <c r="U46" s="554"/>
    </row>
    <row r="47" spans="1:21" s="939" customFormat="1" x14ac:dyDescent="0.2">
      <c r="A47" s="1283">
        <v>10</v>
      </c>
      <c r="B47" s="730" t="s">
        <v>60</v>
      </c>
      <c r="C47" s="1283" t="s">
        <v>353</v>
      </c>
      <c r="D47" s="856"/>
      <c r="E47" s="937" t="s">
        <v>371</v>
      </c>
      <c r="F47" s="92" t="s">
        <v>82</v>
      </c>
      <c r="G47" s="105" t="s">
        <v>155</v>
      </c>
      <c r="H47" s="92">
        <v>41797</v>
      </c>
      <c r="I47" s="92">
        <f>H47+5</f>
        <v>41802</v>
      </c>
      <c r="J47" s="92" t="s">
        <v>113</v>
      </c>
      <c r="K47" s="92" t="s">
        <v>113</v>
      </c>
      <c r="L47" s="92" t="s">
        <v>113</v>
      </c>
      <c r="M47" s="727" t="s">
        <v>113</v>
      </c>
      <c r="N47" s="242">
        <f>I47+10</f>
        <v>41812</v>
      </c>
      <c r="O47" s="242">
        <f>N47+2</f>
        <v>41814</v>
      </c>
      <c r="P47" s="1377">
        <v>3000</v>
      </c>
      <c r="Q47" s="1384" t="s">
        <v>81</v>
      </c>
      <c r="R47" s="1283">
        <v>27</v>
      </c>
      <c r="S47" s="1443" t="s">
        <v>385</v>
      </c>
      <c r="T47" s="619">
        <f>O47+90</f>
        <v>41904</v>
      </c>
      <c r="U47" s="856"/>
    </row>
    <row r="48" spans="1:21" s="104" customFormat="1" x14ac:dyDescent="0.2">
      <c r="A48" s="1284"/>
      <c r="B48" s="312" t="s">
        <v>61</v>
      </c>
      <c r="C48" s="1284"/>
      <c r="D48" s="857"/>
      <c r="E48" s="523"/>
      <c r="F48" s="99" t="s">
        <v>82</v>
      </c>
      <c r="G48" s="107" t="s">
        <v>155</v>
      </c>
      <c r="H48" s="99">
        <v>41797</v>
      </c>
      <c r="I48" s="99">
        <f>H48+5</f>
        <v>41802</v>
      </c>
      <c r="J48" s="99" t="s">
        <v>113</v>
      </c>
      <c r="K48" s="99" t="s">
        <v>113</v>
      </c>
      <c r="L48" s="99" t="s">
        <v>113</v>
      </c>
      <c r="M48" s="236" t="s">
        <v>113</v>
      </c>
      <c r="N48" s="200">
        <f>I48+10</f>
        <v>41812</v>
      </c>
      <c r="O48" s="200">
        <f>N48+2</f>
        <v>41814</v>
      </c>
      <c r="P48" s="1378"/>
      <c r="Q48" s="1385"/>
      <c r="R48" s="1284"/>
      <c r="S48" s="1444"/>
      <c r="T48" s="114">
        <v>41912</v>
      </c>
      <c r="U48" s="857"/>
    </row>
    <row r="49" spans="1:21" s="929" customFormat="1" ht="13.5" thickBot="1" x14ac:dyDescent="0.25">
      <c r="A49" s="1376"/>
      <c r="B49" s="928" t="s">
        <v>62</v>
      </c>
      <c r="C49" s="1376"/>
      <c r="E49" s="930"/>
      <c r="F49" s="932" t="s">
        <v>82</v>
      </c>
      <c r="G49" s="931" t="s">
        <v>155</v>
      </c>
      <c r="H49" s="933">
        <v>41804</v>
      </c>
      <c r="I49" s="933">
        <v>41807</v>
      </c>
      <c r="J49" s="934" t="s">
        <v>113</v>
      </c>
      <c r="K49" s="932" t="s">
        <v>113</v>
      </c>
      <c r="L49" s="932" t="s">
        <v>113</v>
      </c>
      <c r="M49" s="935" t="s">
        <v>113</v>
      </c>
      <c r="N49" s="934">
        <v>41834</v>
      </c>
      <c r="O49" s="934">
        <v>41835</v>
      </c>
      <c r="P49" s="1379"/>
      <c r="Q49" s="1386"/>
      <c r="R49" s="1376"/>
      <c r="S49" s="1445"/>
      <c r="T49" s="936"/>
      <c r="U49" s="936"/>
    </row>
    <row r="50" spans="1:21" s="939" customFormat="1" x14ac:dyDescent="0.2">
      <c r="A50" s="1283">
        <v>11</v>
      </c>
      <c r="B50" s="730" t="s">
        <v>60</v>
      </c>
      <c r="C50" s="1283" t="s">
        <v>354</v>
      </c>
      <c r="D50" s="856"/>
      <c r="E50" s="937" t="s">
        <v>383</v>
      </c>
      <c r="F50" s="92" t="s">
        <v>82</v>
      </c>
      <c r="G50" s="105" t="s">
        <v>155</v>
      </c>
      <c r="H50" s="92">
        <v>41797</v>
      </c>
      <c r="I50" s="92">
        <f>H50+5</f>
        <v>41802</v>
      </c>
      <c r="J50" s="92" t="s">
        <v>113</v>
      </c>
      <c r="K50" s="92" t="s">
        <v>113</v>
      </c>
      <c r="L50" s="92" t="s">
        <v>113</v>
      </c>
      <c r="M50" s="727" t="s">
        <v>113</v>
      </c>
      <c r="N50" s="242">
        <f>I50+10</f>
        <v>41812</v>
      </c>
      <c r="O50" s="242">
        <f>N50+2</f>
        <v>41814</v>
      </c>
      <c r="P50" s="1377">
        <v>2600</v>
      </c>
      <c r="Q50" s="1384" t="s">
        <v>81</v>
      </c>
      <c r="R50" s="1283">
        <v>28</v>
      </c>
      <c r="S50" s="1443" t="s">
        <v>386</v>
      </c>
      <c r="T50" s="619">
        <f>O50+90</f>
        <v>41904</v>
      </c>
      <c r="U50" s="856"/>
    </row>
    <row r="51" spans="1:21" s="104" customFormat="1" x14ac:dyDescent="0.2">
      <c r="A51" s="1284"/>
      <c r="B51" s="312" t="s">
        <v>61</v>
      </c>
      <c r="C51" s="1284"/>
      <c r="D51" s="857"/>
      <c r="E51" s="523"/>
      <c r="F51" s="99" t="s">
        <v>82</v>
      </c>
      <c r="G51" s="107" t="s">
        <v>155</v>
      </c>
      <c r="H51" s="99">
        <v>41797</v>
      </c>
      <c r="I51" s="99">
        <f>H51+5</f>
        <v>41802</v>
      </c>
      <c r="J51" s="99" t="s">
        <v>113</v>
      </c>
      <c r="K51" s="99" t="s">
        <v>113</v>
      </c>
      <c r="L51" s="99" t="s">
        <v>113</v>
      </c>
      <c r="M51" s="236" t="s">
        <v>113</v>
      </c>
      <c r="N51" s="200">
        <f>I51+10</f>
        <v>41812</v>
      </c>
      <c r="O51" s="200">
        <f>N51+2</f>
        <v>41814</v>
      </c>
      <c r="P51" s="1378"/>
      <c r="Q51" s="1385"/>
      <c r="R51" s="1284"/>
      <c r="S51" s="1444"/>
      <c r="T51" s="114">
        <v>41912</v>
      </c>
      <c r="U51" s="857"/>
    </row>
    <row r="52" spans="1:21" s="929" customFormat="1" ht="13.5" thickBot="1" x14ac:dyDescent="0.25">
      <c r="A52" s="1376"/>
      <c r="B52" s="928" t="s">
        <v>62</v>
      </c>
      <c r="C52" s="1376"/>
      <c r="E52" s="930"/>
      <c r="F52" s="932" t="s">
        <v>82</v>
      </c>
      <c r="G52" s="931" t="s">
        <v>155</v>
      </c>
      <c r="H52" s="933">
        <v>41804</v>
      </c>
      <c r="I52" s="933">
        <v>41807</v>
      </c>
      <c r="J52" s="934" t="s">
        <v>113</v>
      </c>
      <c r="K52" s="932" t="s">
        <v>113</v>
      </c>
      <c r="L52" s="932" t="s">
        <v>113</v>
      </c>
      <c r="M52" s="935" t="s">
        <v>113</v>
      </c>
      <c r="N52" s="933">
        <v>41820</v>
      </c>
      <c r="O52" s="934">
        <v>41821</v>
      </c>
      <c r="P52" s="1379"/>
      <c r="Q52" s="1386"/>
      <c r="R52" s="1376"/>
      <c r="S52" s="1445"/>
      <c r="T52" s="936"/>
      <c r="U52" s="936"/>
    </row>
    <row r="53" spans="1:21" s="939" customFormat="1" x14ac:dyDescent="0.2">
      <c r="A53" s="1283">
        <v>12</v>
      </c>
      <c r="B53" s="730" t="s">
        <v>60</v>
      </c>
      <c r="C53" s="1283" t="s">
        <v>355</v>
      </c>
      <c r="D53" s="856"/>
      <c r="E53" s="937" t="s">
        <v>384</v>
      </c>
      <c r="F53" s="92" t="s">
        <v>82</v>
      </c>
      <c r="G53" s="105" t="s">
        <v>155</v>
      </c>
      <c r="H53" s="92">
        <v>41797</v>
      </c>
      <c r="I53" s="92">
        <f>H53+5</f>
        <v>41802</v>
      </c>
      <c r="J53" s="92" t="s">
        <v>113</v>
      </c>
      <c r="K53" s="92" t="s">
        <v>113</v>
      </c>
      <c r="L53" s="92" t="s">
        <v>113</v>
      </c>
      <c r="M53" s="727" t="s">
        <v>113</v>
      </c>
      <c r="N53" s="242">
        <f>I53+10</f>
        <v>41812</v>
      </c>
      <c r="O53" s="242">
        <f>N53+2</f>
        <v>41814</v>
      </c>
      <c r="P53" s="1377">
        <v>3000</v>
      </c>
      <c r="Q53" s="1384" t="s">
        <v>81</v>
      </c>
      <c r="R53" s="1283">
        <v>29</v>
      </c>
      <c r="S53" s="1443" t="s">
        <v>387</v>
      </c>
      <c r="T53" s="619">
        <f>O53+90</f>
        <v>41904</v>
      </c>
      <c r="U53" s="856"/>
    </row>
    <row r="54" spans="1:21" s="104" customFormat="1" x14ac:dyDescent="0.2">
      <c r="A54" s="1284"/>
      <c r="B54" s="312" t="s">
        <v>61</v>
      </c>
      <c r="C54" s="1284"/>
      <c r="D54" s="857"/>
      <c r="E54" s="523"/>
      <c r="F54" s="99" t="s">
        <v>82</v>
      </c>
      <c r="G54" s="107" t="s">
        <v>155</v>
      </c>
      <c r="H54" s="99">
        <v>41797</v>
      </c>
      <c r="I54" s="99">
        <f>H54+5</f>
        <v>41802</v>
      </c>
      <c r="J54" s="99" t="s">
        <v>113</v>
      </c>
      <c r="K54" s="99" t="s">
        <v>113</v>
      </c>
      <c r="L54" s="99" t="s">
        <v>113</v>
      </c>
      <c r="M54" s="236" t="s">
        <v>113</v>
      </c>
      <c r="N54" s="200">
        <f>I54+10</f>
        <v>41812</v>
      </c>
      <c r="O54" s="200">
        <f>N54+2</f>
        <v>41814</v>
      </c>
      <c r="P54" s="1378"/>
      <c r="Q54" s="1385"/>
      <c r="R54" s="1284"/>
      <c r="S54" s="1444"/>
      <c r="T54" s="114">
        <v>41912</v>
      </c>
      <c r="U54" s="857"/>
    </row>
    <row r="55" spans="1:21" s="929" customFormat="1" ht="13.5" thickBot="1" x14ac:dyDescent="0.25">
      <c r="A55" s="1376"/>
      <c r="B55" s="928" t="s">
        <v>62</v>
      </c>
      <c r="C55" s="1376"/>
      <c r="E55" s="930"/>
      <c r="F55" s="932" t="s">
        <v>82</v>
      </c>
      <c r="G55" s="931" t="s">
        <v>155</v>
      </c>
      <c r="H55" s="933">
        <v>41804</v>
      </c>
      <c r="I55" s="933">
        <v>41807</v>
      </c>
      <c r="J55" s="934" t="s">
        <v>113</v>
      </c>
      <c r="K55" s="932" t="s">
        <v>113</v>
      </c>
      <c r="L55" s="932" t="s">
        <v>113</v>
      </c>
      <c r="M55" s="935" t="s">
        <v>113</v>
      </c>
      <c r="N55" s="933">
        <v>41820</v>
      </c>
      <c r="O55" s="934">
        <v>41821</v>
      </c>
      <c r="P55" s="1379"/>
      <c r="Q55" s="1386"/>
      <c r="R55" s="1376"/>
      <c r="S55" s="1445"/>
      <c r="T55" s="936"/>
      <c r="U55" s="936"/>
    </row>
    <row r="56" spans="1:21" s="939" customFormat="1" ht="12.75" customHeight="1" x14ac:dyDescent="0.2">
      <c r="A56" s="1283">
        <v>13</v>
      </c>
      <c r="B56" s="730" t="s">
        <v>60</v>
      </c>
      <c r="C56" s="1283" t="s">
        <v>377</v>
      </c>
      <c r="D56" s="856"/>
      <c r="E56" s="937" t="s">
        <v>376</v>
      </c>
      <c r="F56" s="92" t="s">
        <v>82</v>
      </c>
      <c r="G56" s="105" t="s">
        <v>100</v>
      </c>
      <c r="H56" s="92">
        <v>41851</v>
      </c>
      <c r="I56" s="92" t="s">
        <v>113</v>
      </c>
      <c r="J56" s="92" t="s">
        <v>113</v>
      </c>
      <c r="K56" s="940">
        <f>H56+15</f>
        <v>41866</v>
      </c>
      <c r="L56" s="92" t="s">
        <v>113</v>
      </c>
      <c r="M56" s="727" t="s">
        <v>113</v>
      </c>
      <c r="N56" s="242" t="s">
        <v>113</v>
      </c>
      <c r="O56" s="242">
        <f>K56+15</f>
        <v>41881</v>
      </c>
      <c r="P56" s="753"/>
      <c r="Q56" s="941"/>
      <c r="R56" s="856"/>
      <c r="S56" s="937"/>
      <c r="T56" s="619"/>
      <c r="U56" s="856"/>
    </row>
    <row r="57" spans="1:21" s="104" customFormat="1" x14ac:dyDescent="0.2">
      <c r="A57" s="1284"/>
      <c r="B57" s="312" t="s">
        <v>61</v>
      </c>
      <c r="C57" s="1284"/>
      <c r="D57" s="857"/>
      <c r="E57" s="523"/>
      <c r="F57" s="99" t="s">
        <v>82</v>
      </c>
      <c r="G57" s="107" t="s">
        <v>100</v>
      </c>
      <c r="H57" s="99">
        <v>41874</v>
      </c>
      <c r="I57" s="99" t="s">
        <v>113</v>
      </c>
      <c r="J57" s="99" t="s">
        <v>113</v>
      </c>
      <c r="K57" s="99">
        <f>H57+15</f>
        <v>41889</v>
      </c>
      <c r="L57" s="99" t="s">
        <v>113</v>
      </c>
      <c r="M57" s="236" t="s">
        <v>113</v>
      </c>
      <c r="N57" s="200" t="s">
        <v>113</v>
      </c>
      <c r="O57" s="200">
        <f>K57+7</f>
        <v>41896</v>
      </c>
      <c r="P57" s="861"/>
      <c r="Q57" s="452"/>
      <c r="R57" s="857"/>
      <c r="S57" s="523"/>
      <c r="T57" s="114"/>
      <c r="U57" s="857"/>
    </row>
    <row r="58" spans="1:21" s="104" customFormat="1" x14ac:dyDescent="0.2">
      <c r="A58" s="1284"/>
      <c r="B58" s="312" t="s">
        <v>452</v>
      </c>
      <c r="C58" s="1284"/>
      <c r="D58" s="857"/>
      <c r="E58" s="523"/>
      <c r="F58" s="99" t="s">
        <v>82</v>
      </c>
      <c r="G58" s="107" t="s">
        <v>100</v>
      </c>
      <c r="H58" s="99"/>
      <c r="I58" s="99"/>
      <c r="J58" s="99"/>
      <c r="K58" s="99">
        <v>41938</v>
      </c>
      <c r="L58" s="99" t="s">
        <v>113</v>
      </c>
      <c r="M58" s="236" t="s">
        <v>113</v>
      </c>
      <c r="N58" s="200" t="s">
        <v>113</v>
      </c>
      <c r="O58" s="200">
        <f>K58+7</f>
        <v>41945</v>
      </c>
      <c r="P58" s="861"/>
      <c r="Q58" s="452"/>
      <c r="R58" s="857"/>
      <c r="S58" s="523"/>
      <c r="T58" s="114"/>
      <c r="U58" s="857"/>
    </row>
    <row r="59" spans="1:21" s="929" customFormat="1" ht="13.5" thickBot="1" x14ac:dyDescent="0.25">
      <c r="A59" s="1376"/>
      <c r="B59" s="928" t="s">
        <v>62</v>
      </c>
      <c r="C59" s="1376"/>
      <c r="E59" s="930"/>
      <c r="F59" s="932" t="s">
        <v>82</v>
      </c>
      <c r="G59" s="931" t="s">
        <v>100</v>
      </c>
      <c r="H59" s="933">
        <f>H57</f>
        <v>41874</v>
      </c>
      <c r="I59" s="934" t="s">
        <v>113</v>
      </c>
      <c r="J59" s="934" t="s">
        <v>113</v>
      </c>
      <c r="K59" s="934"/>
      <c r="L59" s="934"/>
      <c r="M59" s="934"/>
      <c r="N59" s="934"/>
      <c r="O59" s="934"/>
      <c r="P59" s="942"/>
      <c r="Q59" s="934"/>
      <c r="R59" s="943"/>
      <c r="S59" s="930"/>
      <c r="T59" s="936"/>
      <c r="U59" s="936"/>
    </row>
    <row r="60" spans="1:21" s="939" customFormat="1" ht="12.75" customHeight="1" x14ac:dyDescent="0.2">
      <c r="A60" s="1283">
        <v>14</v>
      </c>
      <c r="B60" s="730" t="s">
        <v>60</v>
      </c>
      <c r="C60" s="1283" t="s">
        <v>379</v>
      </c>
      <c r="D60" s="856"/>
      <c r="E60" s="938" t="s">
        <v>378</v>
      </c>
      <c r="F60" s="92" t="s">
        <v>82</v>
      </c>
      <c r="G60" s="105" t="s">
        <v>100</v>
      </c>
      <c r="H60" s="944">
        <v>41874</v>
      </c>
      <c r="I60" s="92">
        <f>H60+7</f>
        <v>41881</v>
      </c>
      <c r="J60" s="92">
        <f>I60+3</f>
        <v>41884</v>
      </c>
      <c r="K60" s="940">
        <f>J60+30</f>
        <v>41914</v>
      </c>
      <c r="L60" s="92">
        <f t="shared" ref="L60:M62" si="3">K60+7</f>
        <v>41921</v>
      </c>
      <c r="M60" s="727">
        <f t="shared" si="3"/>
        <v>41928</v>
      </c>
      <c r="N60" s="242">
        <f>M60+15</f>
        <v>41943</v>
      </c>
      <c r="O60" s="242">
        <f>N60+3</f>
        <v>41946</v>
      </c>
      <c r="P60" s="753"/>
      <c r="Q60" s="941"/>
      <c r="R60" s="856"/>
      <c r="S60" s="937"/>
      <c r="T60" s="619">
        <v>42825</v>
      </c>
      <c r="U60" s="856"/>
    </row>
    <row r="61" spans="1:21" s="104" customFormat="1" x14ac:dyDescent="0.2">
      <c r="A61" s="1284"/>
      <c r="B61" s="312" t="s">
        <v>61</v>
      </c>
      <c r="C61" s="1284"/>
      <c r="D61" s="857"/>
      <c r="E61" s="523"/>
      <c r="F61" s="99" t="s">
        <v>82</v>
      </c>
      <c r="G61" s="107" t="s">
        <v>100</v>
      </c>
      <c r="H61" s="750">
        <f>H60</f>
        <v>41874</v>
      </c>
      <c r="I61" s="99">
        <v>41897</v>
      </c>
      <c r="J61" s="99">
        <f>I61+3</f>
        <v>41900</v>
      </c>
      <c r="K61" s="945">
        <f>J61+30</f>
        <v>41930</v>
      </c>
      <c r="L61" s="99">
        <f t="shared" si="3"/>
        <v>41937</v>
      </c>
      <c r="M61" s="236">
        <f t="shared" si="3"/>
        <v>41944</v>
      </c>
      <c r="N61" s="200">
        <f>M61+15</f>
        <v>41959</v>
      </c>
      <c r="O61" s="200">
        <f>N61+3</f>
        <v>41962</v>
      </c>
      <c r="P61" s="861"/>
      <c r="Q61" s="452"/>
      <c r="R61" s="857"/>
      <c r="S61" s="523"/>
      <c r="T61" s="114">
        <v>42825</v>
      </c>
      <c r="U61" s="857"/>
    </row>
    <row r="62" spans="1:21" s="104" customFormat="1" x14ac:dyDescent="0.2">
      <c r="A62" s="1284"/>
      <c r="B62" s="312" t="s">
        <v>452</v>
      </c>
      <c r="C62" s="1284"/>
      <c r="D62" s="857"/>
      <c r="E62" s="523"/>
      <c r="F62" s="99" t="s">
        <v>82</v>
      </c>
      <c r="G62" s="107" t="s">
        <v>100</v>
      </c>
      <c r="H62" s="750">
        <v>41958</v>
      </c>
      <c r="I62" s="99">
        <f>H62+5</f>
        <v>41963</v>
      </c>
      <c r="J62" s="99">
        <f>I62+3</f>
        <v>41966</v>
      </c>
      <c r="K62" s="945">
        <f>J62+30</f>
        <v>41996</v>
      </c>
      <c r="L62" s="99">
        <f t="shared" si="3"/>
        <v>42003</v>
      </c>
      <c r="M62" s="236">
        <f t="shared" si="3"/>
        <v>42010</v>
      </c>
      <c r="N62" s="200">
        <f>M62+15</f>
        <v>42025</v>
      </c>
      <c r="O62" s="200">
        <f>N62+3</f>
        <v>42028</v>
      </c>
      <c r="P62" s="861"/>
      <c r="Q62" s="452"/>
      <c r="R62" s="857"/>
      <c r="S62" s="523"/>
      <c r="T62" s="114"/>
      <c r="U62" s="857"/>
    </row>
    <row r="63" spans="1:21" s="929" customFormat="1" ht="13.5" thickBot="1" x14ac:dyDescent="0.25">
      <c r="A63" s="1376"/>
      <c r="B63" s="928" t="s">
        <v>62</v>
      </c>
      <c r="C63" s="1376"/>
      <c r="E63" s="930"/>
      <c r="F63" s="932" t="s">
        <v>82</v>
      </c>
      <c r="G63" s="931" t="s">
        <v>100</v>
      </c>
      <c r="H63" s="933"/>
      <c r="I63" s="934"/>
      <c r="J63" s="934"/>
      <c r="K63" s="934"/>
      <c r="L63" s="934"/>
      <c r="M63" s="934"/>
      <c r="N63" s="934"/>
      <c r="O63" s="934"/>
      <c r="P63" s="942"/>
      <c r="Q63" s="934"/>
      <c r="R63" s="943"/>
      <c r="S63" s="930"/>
      <c r="T63" s="936"/>
      <c r="U63" s="936"/>
    </row>
    <row r="64" spans="1:21" s="939" customFormat="1" x14ac:dyDescent="0.2">
      <c r="A64" s="1283">
        <v>12</v>
      </c>
      <c r="B64" s="730" t="s">
        <v>60</v>
      </c>
      <c r="C64" s="1283" t="s">
        <v>440</v>
      </c>
      <c r="D64" s="856"/>
      <c r="E64" s="1440" t="s">
        <v>90</v>
      </c>
      <c r="F64" s="92" t="s">
        <v>82</v>
      </c>
      <c r="G64" s="105" t="s">
        <v>155</v>
      </c>
      <c r="H64" s="92">
        <f>H27</f>
        <v>41430</v>
      </c>
      <c r="I64" s="92">
        <f>I27</f>
        <v>41480</v>
      </c>
      <c r="J64" s="92" t="s">
        <v>113</v>
      </c>
      <c r="K64" s="92" t="s">
        <v>113</v>
      </c>
      <c r="L64" s="92" t="s">
        <v>113</v>
      </c>
      <c r="M64" s="727" t="s">
        <v>113</v>
      </c>
      <c r="N64" s="242">
        <v>42078</v>
      </c>
      <c r="O64" s="242">
        <f>N64+2</f>
        <v>42080</v>
      </c>
      <c r="P64" s="1377"/>
      <c r="Q64" s="1384"/>
      <c r="R64" s="1283"/>
      <c r="S64" s="1443"/>
      <c r="T64" s="619">
        <v>42825</v>
      </c>
      <c r="U64" s="856"/>
    </row>
    <row r="65" spans="1:25" s="104" customFormat="1" ht="14.25" customHeight="1" x14ac:dyDescent="0.2">
      <c r="A65" s="1284"/>
      <c r="B65" s="312" t="s">
        <v>61</v>
      </c>
      <c r="C65" s="1284"/>
      <c r="D65" s="857"/>
      <c r="E65" s="1441"/>
      <c r="F65" s="99" t="s">
        <v>82</v>
      </c>
      <c r="G65" s="107" t="s">
        <v>155</v>
      </c>
      <c r="H65" s="99">
        <f>H64</f>
        <v>41430</v>
      </c>
      <c r="I65" s="99">
        <f>I64</f>
        <v>41480</v>
      </c>
      <c r="J65" s="99" t="s">
        <v>113</v>
      </c>
      <c r="K65" s="99" t="s">
        <v>113</v>
      </c>
      <c r="L65" s="99" t="s">
        <v>113</v>
      </c>
      <c r="M65" s="236" t="s">
        <v>113</v>
      </c>
      <c r="N65" s="200">
        <f>N64</f>
        <v>42078</v>
      </c>
      <c r="O65" s="200">
        <f>N65+2</f>
        <v>42080</v>
      </c>
      <c r="P65" s="1378"/>
      <c r="Q65" s="1385"/>
      <c r="R65" s="1284"/>
      <c r="S65" s="1444"/>
      <c r="T65" s="114">
        <v>42825</v>
      </c>
      <c r="U65" s="857"/>
    </row>
    <row r="66" spans="1:25" s="929" customFormat="1" ht="15" customHeight="1" thickBot="1" x14ac:dyDescent="0.25">
      <c r="A66" s="1376"/>
      <c r="B66" s="928" t="s">
        <v>62</v>
      </c>
      <c r="C66" s="1376"/>
      <c r="E66" s="1442"/>
      <c r="F66" s="932"/>
      <c r="G66" s="931"/>
      <c r="H66" s="99">
        <f>H65</f>
        <v>41430</v>
      </c>
      <c r="I66" s="99">
        <f>I65</f>
        <v>41480</v>
      </c>
      <c r="J66" s="934"/>
      <c r="K66" s="932"/>
      <c r="L66" s="932"/>
      <c r="M66" s="935"/>
      <c r="N66" s="933"/>
      <c r="O66" s="934"/>
      <c r="P66" s="1379"/>
      <c r="Q66" s="1386"/>
      <c r="R66" s="1376"/>
      <c r="S66" s="1445"/>
      <c r="T66" s="936"/>
      <c r="U66" s="936"/>
    </row>
    <row r="67" spans="1:25" s="939" customFormat="1" ht="12.75" customHeight="1" x14ac:dyDescent="0.2">
      <c r="A67" s="1283">
        <v>14</v>
      </c>
      <c r="B67" s="730" t="s">
        <v>60</v>
      </c>
      <c r="C67" s="1283" t="s">
        <v>441</v>
      </c>
      <c r="D67" s="856"/>
      <c r="E67" s="1387" t="s">
        <v>442</v>
      </c>
      <c r="F67" s="92" t="s">
        <v>82</v>
      </c>
      <c r="G67" s="105" t="s">
        <v>100</v>
      </c>
      <c r="H67" s="944">
        <v>41965</v>
      </c>
      <c r="I67" s="92">
        <f>H67+7</f>
        <v>41972</v>
      </c>
      <c r="J67" s="92">
        <f>I67+3</f>
        <v>41975</v>
      </c>
      <c r="K67" s="92">
        <f>J67+30</f>
        <v>42005</v>
      </c>
      <c r="L67" s="92">
        <f t="shared" ref="L67" si="4">K67+7</f>
        <v>42012</v>
      </c>
      <c r="M67" s="727">
        <f t="shared" ref="M67" si="5">L67+7</f>
        <v>42019</v>
      </c>
      <c r="N67" s="242">
        <f>M67+15</f>
        <v>42034</v>
      </c>
      <c r="O67" s="242">
        <f>N67+3</f>
        <v>42037</v>
      </c>
      <c r="P67" s="753"/>
      <c r="Q67" s="941"/>
      <c r="R67" s="856"/>
      <c r="S67" s="937"/>
      <c r="T67" s="619">
        <v>42065</v>
      </c>
      <c r="U67" s="856"/>
    </row>
    <row r="68" spans="1:25" s="104" customFormat="1" ht="14.25" customHeight="1" x14ac:dyDescent="0.2">
      <c r="A68" s="1284"/>
      <c r="B68" s="312" t="s">
        <v>452</v>
      </c>
      <c r="C68" s="1284"/>
      <c r="D68" s="857"/>
      <c r="E68" s="1382"/>
      <c r="F68" s="99" t="s">
        <v>82</v>
      </c>
      <c r="G68" s="107" t="s">
        <v>100</v>
      </c>
      <c r="H68" s="750">
        <v>41965</v>
      </c>
      <c r="I68" s="99">
        <f>H68+7</f>
        <v>41972</v>
      </c>
      <c r="J68" s="99">
        <f>I68+3</f>
        <v>41975</v>
      </c>
      <c r="K68" s="99">
        <f>J68+30</f>
        <v>42005</v>
      </c>
      <c r="L68" s="99">
        <f t="shared" ref="L68" si="6">K68+7</f>
        <v>42012</v>
      </c>
      <c r="M68" s="236">
        <f t="shared" ref="M68" si="7">L68+7</f>
        <v>42019</v>
      </c>
      <c r="N68" s="200">
        <f>M68+15</f>
        <v>42034</v>
      </c>
      <c r="O68" s="200">
        <f>N68+3</f>
        <v>42037</v>
      </c>
      <c r="P68" s="861"/>
      <c r="Q68" s="452"/>
      <c r="R68" s="857"/>
      <c r="S68" s="523"/>
      <c r="T68" s="114">
        <f>T67</f>
        <v>42065</v>
      </c>
      <c r="U68" s="857"/>
    </row>
    <row r="69" spans="1:25" s="929" customFormat="1" ht="15" customHeight="1" thickBot="1" x14ac:dyDescent="0.25">
      <c r="A69" s="1376"/>
      <c r="B69" s="928" t="s">
        <v>62</v>
      </c>
      <c r="C69" s="1376"/>
      <c r="E69" s="1383"/>
      <c r="F69" s="932" t="s">
        <v>82</v>
      </c>
      <c r="G69" s="931" t="s">
        <v>100</v>
      </c>
      <c r="H69" s="933"/>
      <c r="I69" s="934"/>
      <c r="J69" s="934"/>
      <c r="K69" s="934"/>
      <c r="L69" s="934"/>
      <c r="M69" s="934"/>
      <c r="N69" s="934"/>
      <c r="O69" s="934"/>
      <c r="P69" s="942"/>
      <c r="Q69" s="934"/>
      <c r="R69" s="943"/>
      <c r="S69" s="930"/>
      <c r="T69" s="936"/>
      <c r="U69" s="936"/>
    </row>
    <row r="70" spans="1:25" s="72" customFormat="1" x14ac:dyDescent="0.2">
      <c r="A70" s="29"/>
      <c r="B70" s="29"/>
      <c r="C70" s="29"/>
      <c r="D70" s="29"/>
      <c r="E70" s="179"/>
      <c r="F70" s="52"/>
      <c r="G70" s="52"/>
      <c r="H70" s="53"/>
      <c r="I70" s="53"/>
      <c r="J70" s="53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29"/>
      <c r="W70" s="29"/>
      <c r="X70" s="83"/>
      <c r="Y70" s="29"/>
    </row>
    <row r="71" spans="1:25" s="72" customFormat="1" x14ac:dyDescent="0.2">
      <c r="A71" s="29"/>
      <c r="B71" s="29"/>
      <c r="C71" s="29"/>
      <c r="D71" s="29"/>
      <c r="E71" s="179"/>
      <c r="F71" s="52"/>
      <c r="G71" s="52"/>
      <c r="H71" s="53"/>
      <c r="I71" s="53"/>
      <c r="J71" s="53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29"/>
      <c r="W71" s="29"/>
      <c r="X71" s="83"/>
      <c r="Y71" s="29"/>
    </row>
    <row r="72" spans="1:25" s="72" customFormat="1" x14ac:dyDescent="0.2">
      <c r="A72" s="29"/>
      <c r="B72" s="29"/>
      <c r="C72" s="29"/>
      <c r="D72" s="29"/>
      <c r="E72" s="179"/>
      <c r="F72" s="52"/>
      <c r="G72" s="52"/>
      <c r="H72" s="53"/>
      <c r="I72" s="53"/>
      <c r="J72" s="53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29"/>
      <c r="W72" s="29"/>
      <c r="X72" s="83"/>
      <c r="Y72" s="29"/>
    </row>
    <row r="73" spans="1:25" s="72" customFormat="1" x14ac:dyDescent="0.2">
      <c r="A73" s="29"/>
      <c r="B73" s="29"/>
      <c r="C73" s="29"/>
      <c r="D73" s="29"/>
      <c r="E73" s="179"/>
      <c r="F73" s="52"/>
      <c r="G73" s="52"/>
      <c r="H73" s="53"/>
      <c r="I73" s="53"/>
      <c r="J73" s="53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29"/>
      <c r="W73" s="29"/>
      <c r="X73" s="83"/>
      <c r="Y73" s="29"/>
    </row>
    <row r="74" spans="1:25" s="72" customFormat="1" x14ac:dyDescent="0.2">
      <c r="A74" s="29"/>
      <c r="B74" s="29"/>
      <c r="C74" s="29"/>
      <c r="D74" s="29"/>
      <c r="E74" s="179"/>
      <c r="F74" s="52"/>
      <c r="G74" s="52"/>
      <c r="H74" s="53"/>
      <c r="I74" s="53"/>
      <c r="J74" s="53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29"/>
      <c r="W74" s="29"/>
      <c r="X74" s="83"/>
      <c r="Y74" s="29"/>
    </row>
    <row r="75" spans="1:25" s="72" customFormat="1" x14ac:dyDescent="0.2">
      <c r="A75" s="29"/>
      <c r="B75" s="29"/>
      <c r="C75" s="29"/>
      <c r="D75" s="29"/>
      <c r="E75" s="179"/>
      <c r="F75" s="52"/>
      <c r="G75" s="52"/>
      <c r="H75" s="53"/>
      <c r="I75" s="53"/>
      <c r="J75" s="53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29"/>
      <c r="W75" s="29"/>
      <c r="X75" s="83"/>
      <c r="Y75" s="29"/>
    </row>
    <row r="76" spans="1:25" s="72" customFormat="1" x14ac:dyDescent="0.2">
      <c r="A76" s="29"/>
      <c r="B76" s="29"/>
      <c r="C76" s="29"/>
      <c r="D76" s="29"/>
      <c r="E76" s="179"/>
      <c r="F76" s="52"/>
      <c r="G76" s="52"/>
      <c r="H76" s="53"/>
      <c r="I76" s="53"/>
      <c r="J76" s="53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29"/>
      <c r="W76" s="29"/>
      <c r="X76" s="83"/>
      <c r="Y76" s="29"/>
    </row>
    <row r="77" spans="1:25" s="72" customFormat="1" x14ac:dyDescent="0.2">
      <c r="A77" s="29"/>
      <c r="B77" s="29"/>
      <c r="C77" s="29"/>
      <c r="D77" s="29"/>
      <c r="E77" s="179"/>
      <c r="F77" s="52"/>
      <c r="G77" s="52"/>
      <c r="H77" s="53"/>
      <c r="I77" s="53"/>
      <c r="J77" s="53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29"/>
      <c r="W77" s="29"/>
      <c r="X77" s="83"/>
      <c r="Y77" s="29"/>
    </row>
    <row r="78" spans="1:25" x14ac:dyDescent="0.2">
      <c r="E78" s="178"/>
    </row>
  </sheetData>
  <mergeCells count="86">
    <mergeCell ref="C47:C49"/>
    <mergeCell ref="E67:E69"/>
    <mergeCell ref="E64:E66"/>
    <mergeCell ref="S64:S66"/>
    <mergeCell ref="A64:A66"/>
    <mergeCell ref="C64:C66"/>
    <mergeCell ref="P64:P66"/>
    <mergeCell ref="Q64:Q66"/>
    <mergeCell ref="R64:R66"/>
    <mergeCell ref="A67:A69"/>
    <mergeCell ref="C67:C69"/>
    <mergeCell ref="S47:S49"/>
    <mergeCell ref="S50:S52"/>
    <mergeCell ref="S53:S55"/>
    <mergeCell ref="Q53:Q55"/>
    <mergeCell ref="R53:R55"/>
    <mergeCell ref="U18:U27"/>
    <mergeCell ref="C18:C27"/>
    <mergeCell ref="P18:P27"/>
    <mergeCell ref="Q18:Q27"/>
    <mergeCell ref="R18:R27"/>
    <mergeCell ref="S18:S27"/>
    <mergeCell ref="U6:U14"/>
    <mergeCell ref="B1:S1"/>
    <mergeCell ref="B2:S2"/>
    <mergeCell ref="S15:S17"/>
    <mergeCell ref="S6:S14"/>
    <mergeCell ref="U15:U17"/>
    <mergeCell ref="A6:A14"/>
    <mergeCell ref="C6:C14"/>
    <mergeCell ref="P6:P14"/>
    <mergeCell ref="Q6:Q14"/>
    <mergeCell ref="R6:R14"/>
    <mergeCell ref="A15:A17"/>
    <mergeCell ref="C15:C17"/>
    <mergeCell ref="P15:P17"/>
    <mergeCell ref="Q15:Q17"/>
    <mergeCell ref="R15:R17"/>
    <mergeCell ref="S34:S36"/>
    <mergeCell ref="A34:A36"/>
    <mergeCell ref="U28:U30"/>
    <mergeCell ref="A31:A33"/>
    <mergeCell ref="C31:C33"/>
    <mergeCell ref="P31:P33"/>
    <mergeCell ref="Q31:Q33"/>
    <mergeCell ref="R31:R33"/>
    <mergeCell ref="S31:S33"/>
    <mergeCell ref="U31:U33"/>
    <mergeCell ref="A28:A30"/>
    <mergeCell ref="C28:C30"/>
    <mergeCell ref="P28:P30"/>
    <mergeCell ref="Q28:Q30"/>
    <mergeCell ref="R28:R30"/>
    <mergeCell ref="S28:S30"/>
    <mergeCell ref="E44:E46"/>
    <mergeCell ref="P47:P49"/>
    <mergeCell ref="R47:R49"/>
    <mergeCell ref="P44:P46"/>
    <mergeCell ref="A18:A27"/>
    <mergeCell ref="C34:C36"/>
    <mergeCell ref="P34:P36"/>
    <mergeCell ref="A37:A39"/>
    <mergeCell ref="Q34:Q36"/>
    <mergeCell ref="R34:R36"/>
    <mergeCell ref="E40:E43"/>
    <mergeCell ref="A40:A43"/>
    <mergeCell ref="C40:C43"/>
    <mergeCell ref="A44:A46"/>
    <mergeCell ref="C44:C46"/>
    <mergeCell ref="A47:A49"/>
    <mergeCell ref="Q44:Q46"/>
    <mergeCell ref="R44:R46"/>
    <mergeCell ref="S44:S46"/>
    <mergeCell ref="Q47:Q49"/>
    <mergeCell ref="Q50:Q52"/>
    <mergeCell ref="R50:R52"/>
    <mergeCell ref="A60:A63"/>
    <mergeCell ref="C60:C63"/>
    <mergeCell ref="A50:A52"/>
    <mergeCell ref="C50:C52"/>
    <mergeCell ref="P50:P52"/>
    <mergeCell ref="P53:P55"/>
    <mergeCell ref="A56:A59"/>
    <mergeCell ref="C56:C59"/>
    <mergeCell ref="A53:A55"/>
    <mergeCell ref="C53:C55"/>
  </mergeCells>
  <pageMargins left="0" right="0" top="0.31" bottom="0.43" header="0.22" footer="0.3"/>
  <pageSetup paperSize="8" scale="65" orientation="landscape" r:id="rId1"/>
  <colBreaks count="1" manualBreakCount="1">
    <brk id="23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01"/>
  <sheetViews>
    <sheetView view="pageBreakPreview" zoomScaleNormal="100" zoomScaleSheetLayoutView="100" workbookViewId="0"/>
  </sheetViews>
  <sheetFormatPr defaultColWidth="9" defaultRowHeight="12.75" x14ac:dyDescent="0.2"/>
  <cols>
    <col min="1" max="1" width="6" style="29" customWidth="1"/>
    <col min="2" max="2" width="19.875" style="29" customWidth="1"/>
    <col min="3" max="3" width="4.875" style="29" customWidth="1"/>
    <col min="4" max="4" width="4.375" style="29" customWidth="1"/>
    <col min="5" max="5" width="27.375" style="52" customWidth="1"/>
    <col min="6" max="6" width="7.625" style="52" customWidth="1"/>
    <col min="7" max="7" width="7.125" style="52" customWidth="1"/>
    <col min="8" max="8" width="13.5" style="53" customWidth="1"/>
    <col min="9" max="9" width="11.375" style="53" customWidth="1"/>
    <col min="10" max="10" width="12.375" style="53" customWidth="1"/>
    <col min="11" max="11" width="14" style="30" customWidth="1"/>
    <col min="12" max="12" width="11.875" style="30" customWidth="1"/>
    <col min="13" max="13" width="11.625" style="30" customWidth="1"/>
    <col min="14" max="14" width="11.25" style="30" customWidth="1"/>
    <col min="15" max="15" width="11.5" style="30" customWidth="1"/>
    <col min="16" max="16" width="10.5" style="30" customWidth="1"/>
    <col min="17" max="17" width="10.75" style="30" customWidth="1"/>
    <col min="18" max="18" width="10.625" style="30" customWidth="1"/>
    <col min="19" max="19" width="10.875" style="30" customWidth="1"/>
    <col min="20" max="20" width="11.25" style="30" customWidth="1"/>
    <col min="21" max="21" width="9.625" style="30" customWidth="1"/>
    <col min="22" max="22" width="11.375" style="29" customWidth="1"/>
    <col min="23" max="23" width="12" style="29" customWidth="1"/>
    <col min="24" max="24" width="10.625" style="83" customWidth="1"/>
    <col min="25" max="25" width="15.125" style="29" customWidth="1"/>
    <col min="26" max="16384" width="9" style="29"/>
  </cols>
  <sheetData>
    <row r="1" spans="1:77" ht="18" customHeight="1" x14ac:dyDescent="0.2">
      <c r="B1" s="1428" t="s">
        <v>63</v>
      </c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8"/>
      <c r="S1" s="1428"/>
      <c r="T1" s="28"/>
      <c r="U1" s="28"/>
      <c r="V1" s="28"/>
      <c r="W1" s="28"/>
      <c r="X1" s="80"/>
      <c r="Y1" s="28"/>
    </row>
    <row r="2" spans="1:77" ht="21" customHeight="1" x14ac:dyDescent="0.2">
      <c r="B2" s="1312" t="s">
        <v>110</v>
      </c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  <c r="S2" s="1312"/>
      <c r="T2" s="24"/>
      <c r="U2" s="24"/>
      <c r="V2" s="23"/>
      <c r="W2" s="23"/>
      <c r="X2" s="81"/>
      <c r="Y2" s="23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</row>
    <row r="3" spans="1:77" ht="15.75" x14ac:dyDescent="0.25">
      <c r="A3" s="147" t="s">
        <v>410</v>
      </c>
      <c r="C3" s="23"/>
      <c r="D3" s="23"/>
      <c r="E3" s="49"/>
      <c r="F3" s="50"/>
      <c r="G3" s="50"/>
      <c r="H3" s="51"/>
      <c r="I3" s="51"/>
      <c r="J3" s="51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/>
      <c r="W3" s="23"/>
      <c r="X3" s="81"/>
      <c r="Y3" s="23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</row>
    <row r="4" spans="1:77" ht="24" customHeight="1" thickBot="1" x14ac:dyDescent="0.25">
      <c r="B4" s="441"/>
      <c r="F4" s="54"/>
      <c r="G4" s="54"/>
      <c r="H4" s="54"/>
      <c r="I4" s="54"/>
      <c r="J4" s="54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249"/>
      <c r="W4" s="249"/>
      <c r="X4" s="250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</row>
    <row r="5" spans="1:77" s="227" customFormat="1" ht="138" customHeight="1" thickBot="1" x14ac:dyDescent="0.25">
      <c r="A5" s="46" t="s">
        <v>42</v>
      </c>
      <c r="B5" s="222"/>
      <c r="C5" s="46" t="s">
        <v>43</v>
      </c>
      <c r="D5" s="46"/>
      <c r="E5" s="223" t="s">
        <v>64</v>
      </c>
      <c r="F5" s="224" t="s">
        <v>44</v>
      </c>
      <c r="G5" s="224" t="s">
        <v>45</v>
      </c>
      <c r="H5" s="225" t="s">
        <v>117</v>
      </c>
      <c r="I5" s="225" t="s">
        <v>67</v>
      </c>
      <c r="J5" s="225" t="s">
        <v>65</v>
      </c>
      <c r="K5" s="225" t="s">
        <v>118</v>
      </c>
      <c r="L5" s="216" t="s">
        <v>68</v>
      </c>
      <c r="M5" s="216" t="s">
        <v>248</v>
      </c>
      <c r="N5" s="216" t="s">
        <v>73</v>
      </c>
      <c r="O5" s="216" t="s">
        <v>53</v>
      </c>
      <c r="P5" s="46" t="s">
        <v>54</v>
      </c>
      <c r="Q5" s="46" t="s">
        <v>55</v>
      </c>
      <c r="R5" s="46" t="s">
        <v>56</v>
      </c>
      <c r="S5" s="46" t="s">
        <v>57</v>
      </c>
      <c r="T5" s="79" t="s">
        <v>74</v>
      </c>
      <c r="U5" s="254" t="s">
        <v>75</v>
      </c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2"/>
      <c r="BP5" s="226"/>
      <c r="BQ5" s="226"/>
      <c r="BR5" s="226"/>
      <c r="BS5" s="226"/>
      <c r="BT5" s="226"/>
      <c r="BU5" s="226"/>
      <c r="BV5" s="226"/>
      <c r="BW5" s="226"/>
      <c r="BX5" s="226"/>
      <c r="BY5" s="226"/>
    </row>
    <row r="6" spans="1:77" s="86" customFormat="1" x14ac:dyDescent="0.2">
      <c r="A6" s="1462">
        <v>8</v>
      </c>
      <c r="B6" s="218" t="s">
        <v>60</v>
      </c>
      <c r="C6" s="1274" t="s">
        <v>163</v>
      </c>
      <c r="D6" s="219"/>
      <c r="E6" s="229" t="s">
        <v>124</v>
      </c>
      <c r="F6" s="85" t="s">
        <v>82</v>
      </c>
      <c r="G6" s="88" t="s">
        <v>100</v>
      </c>
      <c r="H6" s="89">
        <v>40267</v>
      </c>
      <c r="I6" s="89" t="s">
        <v>94</v>
      </c>
      <c r="J6" s="89">
        <v>40245</v>
      </c>
      <c r="K6" s="89"/>
      <c r="L6" s="89" t="s">
        <v>94</v>
      </c>
      <c r="M6" s="89" t="s">
        <v>94</v>
      </c>
      <c r="N6" s="220"/>
      <c r="O6" s="89">
        <v>40348</v>
      </c>
      <c r="P6" s="1465"/>
      <c r="Q6" s="1465"/>
      <c r="R6" s="1463"/>
      <c r="S6" s="1463"/>
      <c r="T6" s="221">
        <v>42640</v>
      </c>
      <c r="U6" s="1463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</row>
    <row r="7" spans="1:77" s="86" customFormat="1" x14ac:dyDescent="0.2">
      <c r="A7" s="1463"/>
      <c r="B7" s="87" t="s">
        <v>61</v>
      </c>
      <c r="C7" s="1390"/>
      <c r="D7" s="173"/>
      <c r="E7" s="84"/>
      <c r="F7" s="88"/>
      <c r="G7" s="88"/>
      <c r="H7" s="89"/>
      <c r="I7" s="89"/>
      <c r="J7" s="89"/>
      <c r="K7" s="89"/>
      <c r="L7" s="89"/>
      <c r="M7" s="89">
        <v>40461</v>
      </c>
      <c r="N7" s="202">
        <f>M7+10</f>
        <v>40471</v>
      </c>
      <c r="O7" s="85">
        <f>N7+30</f>
        <v>40501</v>
      </c>
      <c r="P7" s="1465"/>
      <c r="Q7" s="1465"/>
      <c r="R7" s="1463"/>
      <c r="S7" s="1463"/>
      <c r="T7" s="115">
        <v>42640</v>
      </c>
      <c r="U7" s="1463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</row>
    <row r="8" spans="1:77" s="86" customFormat="1" ht="37.5" customHeight="1" thickBot="1" x14ac:dyDescent="0.25">
      <c r="A8" s="1464"/>
      <c r="B8" s="90" t="s">
        <v>62</v>
      </c>
      <c r="C8" s="1313"/>
      <c r="D8" s="174"/>
      <c r="E8" s="815" t="s">
        <v>125</v>
      </c>
      <c r="F8" s="85" t="s">
        <v>82</v>
      </c>
      <c r="G8" s="88" t="s">
        <v>100</v>
      </c>
      <c r="H8" s="89"/>
      <c r="I8" s="89">
        <v>40198</v>
      </c>
      <c r="J8" s="89">
        <v>40223</v>
      </c>
      <c r="K8" s="89">
        <v>40307</v>
      </c>
      <c r="L8" s="89">
        <v>40309</v>
      </c>
      <c r="M8" s="89" t="s">
        <v>113</v>
      </c>
      <c r="N8" s="203">
        <v>40397</v>
      </c>
      <c r="O8" s="217" t="s">
        <v>120</v>
      </c>
      <c r="P8" s="1465"/>
      <c r="Q8" s="1465"/>
      <c r="R8" s="1463"/>
      <c r="S8" s="1463"/>
      <c r="T8" s="116"/>
      <c r="U8" s="1463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</row>
    <row r="9" spans="1:77" x14ac:dyDescent="0.2">
      <c r="A9" s="1456">
        <v>8.1</v>
      </c>
      <c r="B9" s="149" t="s">
        <v>60</v>
      </c>
      <c r="C9" s="1456" t="s">
        <v>167</v>
      </c>
      <c r="D9" s="162"/>
      <c r="E9" s="813" t="s">
        <v>119</v>
      </c>
      <c r="F9" s="155" t="s">
        <v>82</v>
      </c>
      <c r="G9" s="154" t="s">
        <v>100</v>
      </c>
      <c r="H9" s="181">
        <v>40267</v>
      </c>
      <c r="I9" s="181" t="s">
        <v>94</v>
      </c>
      <c r="J9" s="181">
        <v>40245</v>
      </c>
      <c r="K9" s="181"/>
      <c r="L9" s="181" t="s">
        <v>94</v>
      </c>
      <c r="M9" s="181" t="s">
        <v>94</v>
      </c>
      <c r="N9" s="204"/>
      <c r="O9" s="183">
        <v>40348</v>
      </c>
      <c r="P9" s="1449">
        <v>96750</v>
      </c>
      <c r="Q9" s="1450" t="s">
        <v>122</v>
      </c>
      <c r="R9" s="1451" t="s">
        <v>176</v>
      </c>
      <c r="S9" s="1466" t="s">
        <v>190</v>
      </c>
      <c r="T9" s="151">
        <v>42640</v>
      </c>
      <c r="U9" s="1451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</row>
    <row r="10" spans="1:77" x14ac:dyDescent="0.2">
      <c r="A10" s="1451"/>
      <c r="B10" s="152" t="s">
        <v>61</v>
      </c>
      <c r="C10" s="1457"/>
      <c r="D10" s="171"/>
      <c r="E10" s="153"/>
      <c r="F10" s="154"/>
      <c r="G10" s="154" t="s">
        <v>100</v>
      </c>
      <c r="H10" s="182"/>
      <c r="I10" s="182"/>
      <c r="J10" s="182"/>
      <c r="K10" s="182"/>
      <c r="L10" s="182"/>
      <c r="M10" s="182">
        <v>40461</v>
      </c>
      <c r="N10" s="205">
        <f>M10+10</f>
        <v>40471</v>
      </c>
      <c r="O10" s="183">
        <f>N10+30</f>
        <v>40501</v>
      </c>
      <c r="P10" s="1449"/>
      <c r="Q10" s="1450"/>
      <c r="R10" s="1451"/>
      <c r="S10" s="1451"/>
      <c r="T10" s="151">
        <v>42139</v>
      </c>
      <c r="U10" s="1451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</row>
    <row r="11" spans="1:77" ht="15" customHeight="1" thickBot="1" x14ac:dyDescent="0.25">
      <c r="A11" s="1455"/>
      <c r="B11" s="156" t="s">
        <v>62</v>
      </c>
      <c r="C11" s="1455"/>
      <c r="D11" s="164"/>
      <c r="E11" s="814"/>
      <c r="F11" s="155" t="s">
        <v>82</v>
      </c>
      <c r="G11" s="154" t="s">
        <v>100</v>
      </c>
      <c r="H11" s="182"/>
      <c r="I11" s="182">
        <f>I8</f>
        <v>40198</v>
      </c>
      <c r="J11" s="182" t="s">
        <v>113</v>
      </c>
      <c r="K11" s="182"/>
      <c r="L11" s="182">
        <v>40309</v>
      </c>
      <c r="M11" s="182">
        <v>40548</v>
      </c>
      <c r="N11" s="205">
        <v>40561</v>
      </c>
      <c r="O11" s="183">
        <v>40565</v>
      </c>
      <c r="P11" s="1449"/>
      <c r="Q11" s="1450"/>
      <c r="R11" s="1451"/>
      <c r="S11" s="1451"/>
      <c r="T11" s="151"/>
      <c r="U11" s="1451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</row>
    <row r="12" spans="1:77" ht="13.5" customHeight="1" x14ac:dyDescent="0.2">
      <c r="A12" s="1456">
        <v>9</v>
      </c>
      <c r="B12" s="149" t="s">
        <v>60</v>
      </c>
      <c r="C12" s="1456" t="s">
        <v>164</v>
      </c>
      <c r="D12" s="162"/>
      <c r="E12" s="813" t="s">
        <v>91</v>
      </c>
      <c r="F12" s="155" t="s">
        <v>82</v>
      </c>
      <c r="G12" s="154" t="s">
        <v>100</v>
      </c>
      <c r="H12" s="181">
        <v>40313</v>
      </c>
      <c r="I12" s="181" t="s">
        <v>94</v>
      </c>
      <c r="J12" s="181">
        <v>40299</v>
      </c>
      <c r="K12" s="181"/>
      <c r="L12" s="181" t="s">
        <v>94</v>
      </c>
      <c r="M12" s="181" t="s">
        <v>94</v>
      </c>
      <c r="N12" s="204"/>
      <c r="O12" s="183">
        <v>40197</v>
      </c>
      <c r="P12" s="1461">
        <v>67200</v>
      </c>
      <c r="Q12" s="1450" t="s">
        <v>122</v>
      </c>
      <c r="R12" s="1451" t="s">
        <v>147</v>
      </c>
      <c r="S12" s="1466" t="s">
        <v>191</v>
      </c>
      <c r="T12" s="151">
        <v>42705</v>
      </c>
      <c r="U12" s="1451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</row>
    <row r="13" spans="1:77" x14ac:dyDescent="0.2">
      <c r="A13" s="1451"/>
      <c r="B13" s="152" t="s">
        <v>61</v>
      </c>
      <c r="C13" s="1457"/>
      <c r="D13" s="163"/>
      <c r="E13" s="153"/>
      <c r="F13" s="154"/>
      <c r="G13" s="154" t="s">
        <v>100</v>
      </c>
      <c r="H13" s="184">
        <v>40461</v>
      </c>
      <c r="I13" s="184"/>
      <c r="J13" s="185"/>
      <c r="K13" s="184"/>
      <c r="L13" s="182">
        <f>H13+15</f>
        <v>40476</v>
      </c>
      <c r="M13" s="182">
        <f>L13</f>
        <v>40476</v>
      </c>
      <c r="N13" s="205">
        <f>M13+10</f>
        <v>40486</v>
      </c>
      <c r="O13" s="183">
        <f>N13+5</f>
        <v>40491</v>
      </c>
      <c r="P13" s="1461"/>
      <c r="Q13" s="1450"/>
      <c r="R13" s="1451"/>
      <c r="S13" s="1466"/>
      <c r="T13" s="151">
        <v>41943</v>
      </c>
      <c r="U13" s="1451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</row>
    <row r="14" spans="1:77" ht="13.5" thickBot="1" x14ac:dyDescent="0.25">
      <c r="A14" s="1455"/>
      <c r="B14" s="156" t="s">
        <v>62</v>
      </c>
      <c r="C14" s="1455"/>
      <c r="D14" s="164"/>
      <c r="E14" s="814"/>
      <c r="F14" s="819" t="s">
        <v>82</v>
      </c>
      <c r="G14" s="818" t="s">
        <v>100</v>
      </c>
      <c r="H14" s="161">
        <v>40309</v>
      </c>
      <c r="I14" s="186">
        <v>40317</v>
      </c>
      <c r="J14" s="186">
        <v>40394</v>
      </c>
      <c r="K14" s="161">
        <v>40460</v>
      </c>
      <c r="L14" s="161"/>
      <c r="M14" s="186">
        <v>40469</v>
      </c>
      <c r="N14" s="206" t="s">
        <v>177</v>
      </c>
      <c r="O14" s="183">
        <v>40495</v>
      </c>
      <c r="P14" s="1461"/>
      <c r="Q14" s="1450"/>
      <c r="R14" s="1451"/>
      <c r="S14" s="1466"/>
      <c r="T14" s="151" t="s">
        <v>338</v>
      </c>
      <c r="U14" s="1451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</row>
    <row r="15" spans="1:77" ht="13.5" customHeight="1" x14ac:dyDescent="0.2">
      <c r="A15" s="1460">
        <v>10</v>
      </c>
      <c r="B15" s="160" t="s">
        <v>60</v>
      </c>
      <c r="C15" s="1456" t="s">
        <v>165</v>
      </c>
      <c r="D15" s="172"/>
      <c r="E15" s="813" t="s">
        <v>123</v>
      </c>
      <c r="F15" s="817" t="s">
        <v>82</v>
      </c>
      <c r="G15" s="816" t="s">
        <v>100</v>
      </c>
      <c r="H15" s="182">
        <v>40312</v>
      </c>
      <c r="I15" s="182" t="s">
        <v>113</v>
      </c>
      <c r="J15" s="182">
        <v>40179</v>
      </c>
      <c r="K15" s="182"/>
      <c r="L15" s="182" t="s">
        <v>94</v>
      </c>
      <c r="M15" s="182" t="s">
        <v>94</v>
      </c>
      <c r="N15" s="204"/>
      <c r="O15" s="183">
        <v>40347</v>
      </c>
      <c r="P15" s="1449">
        <v>76800</v>
      </c>
      <c r="Q15" s="1450" t="s">
        <v>122</v>
      </c>
      <c r="R15" s="1451">
        <v>2658</v>
      </c>
      <c r="S15" s="1466" t="s">
        <v>192</v>
      </c>
      <c r="T15" s="151">
        <v>42249</v>
      </c>
      <c r="U15" s="1451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</row>
    <row r="16" spans="1:77" x14ac:dyDescent="0.2">
      <c r="A16" s="1451"/>
      <c r="B16" s="152" t="s">
        <v>61</v>
      </c>
      <c r="C16" s="1457"/>
      <c r="D16" s="171"/>
      <c r="E16" s="153"/>
      <c r="F16" s="154"/>
      <c r="G16" s="154"/>
      <c r="H16" s="187"/>
      <c r="I16" s="187"/>
      <c r="J16" s="187"/>
      <c r="K16" s="187"/>
      <c r="L16" s="187"/>
      <c r="M16" s="183"/>
      <c r="N16" s="207"/>
      <c r="O16" s="183"/>
      <c r="P16" s="1449"/>
      <c r="Q16" s="1450"/>
      <c r="R16" s="1451"/>
      <c r="S16" s="1466"/>
      <c r="T16" s="151">
        <v>41729</v>
      </c>
      <c r="U16" s="1451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</row>
    <row r="17" spans="1:77" ht="13.5" thickBot="1" x14ac:dyDescent="0.25">
      <c r="A17" s="1451"/>
      <c r="B17" s="152" t="s">
        <v>62</v>
      </c>
      <c r="C17" s="1455"/>
      <c r="D17" s="163"/>
      <c r="E17" s="814"/>
      <c r="F17" s="819" t="s">
        <v>82</v>
      </c>
      <c r="G17" s="818" t="s">
        <v>100</v>
      </c>
      <c r="H17" s="186">
        <f>K17</f>
        <v>40141</v>
      </c>
      <c r="I17" s="186"/>
      <c r="J17" s="188">
        <v>40097</v>
      </c>
      <c r="K17" s="186">
        <v>40141</v>
      </c>
      <c r="L17" s="182" t="s">
        <v>94</v>
      </c>
      <c r="M17" s="182" t="s">
        <v>94</v>
      </c>
      <c r="N17" s="208">
        <v>40155</v>
      </c>
      <c r="O17" s="183">
        <v>40373</v>
      </c>
      <c r="P17" s="1449"/>
      <c r="Q17" s="1450"/>
      <c r="R17" s="1451"/>
      <c r="S17" s="1466"/>
      <c r="T17" s="151"/>
      <c r="U17" s="1451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</row>
    <row r="18" spans="1:77" ht="12.75" customHeight="1" x14ac:dyDescent="0.2">
      <c r="A18" s="1456">
        <v>11</v>
      </c>
      <c r="B18" s="152" t="s">
        <v>60</v>
      </c>
      <c r="C18" s="1456" t="s">
        <v>166</v>
      </c>
      <c r="D18" s="162"/>
      <c r="E18" s="813" t="s">
        <v>92</v>
      </c>
      <c r="F18" s="817" t="s">
        <v>82</v>
      </c>
      <c r="G18" s="816" t="s">
        <v>100</v>
      </c>
      <c r="H18" s="181">
        <v>40313</v>
      </c>
      <c r="I18" s="181" t="s">
        <v>94</v>
      </c>
      <c r="J18" s="181">
        <v>40299</v>
      </c>
      <c r="K18" s="181"/>
      <c r="L18" s="181" t="s">
        <v>94</v>
      </c>
      <c r="M18" s="181" t="s">
        <v>94</v>
      </c>
      <c r="N18" s="204"/>
      <c r="O18" s="183">
        <v>40348</v>
      </c>
      <c r="P18" s="1461">
        <v>25648</v>
      </c>
      <c r="Q18" s="1450" t="s">
        <v>122</v>
      </c>
      <c r="R18" s="1451" t="s">
        <v>148</v>
      </c>
      <c r="S18" s="1466" t="s">
        <v>193</v>
      </c>
      <c r="T18" s="151">
        <v>42704</v>
      </c>
      <c r="U18" s="1451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</row>
    <row r="19" spans="1:77" ht="13.5" thickBot="1" x14ac:dyDescent="0.25">
      <c r="A19" s="1457"/>
      <c r="B19" s="152" t="s">
        <v>61</v>
      </c>
      <c r="C19" s="1457"/>
      <c r="D19" s="171"/>
      <c r="E19" s="153"/>
      <c r="F19" s="154"/>
      <c r="G19" s="154"/>
      <c r="H19" s="182">
        <v>40471</v>
      </c>
      <c r="I19" s="182"/>
      <c r="J19" s="189"/>
      <c r="K19" s="182"/>
      <c r="L19" s="182">
        <f>H19+15</f>
        <v>40486</v>
      </c>
      <c r="M19" s="182">
        <f>L19</f>
        <v>40486</v>
      </c>
      <c r="N19" s="209">
        <f>M19+10</f>
        <v>40496</v>
      </c>
      <c r="O19" s="183">
        <f>N19+30</f>
        <v>40526</v>
      </c>
      <c r="P19" s="1461"/>
      <c r="Q19" s="1450"/>
      <c r="R19" s="1451"/>
      <c r="S19" s="1466"/>
      <c r="T19" s="151">
        <v>41931</v>
      </c>
      <c r="U19" s="1451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</row>
    <row r="20" spans="1:77" ht="28.5" customHeight="1" thickBot="1" x14ac:dyDescent="0.25">
      <c r="A20" s="1455"/>
      <c r="B20" s="152" t="s">
        <v>62</v>
      </c>
      <c r="C20" s="1455"/>
      <c r="D20" s="157"/>
      <c r="E20" s="814"/>
      <c r="F20" s="819" t="s">
        <v>82</v>
      </c>
      <c r="G20" s="818" t="s">
        <v>100</v>
      </c>
      <c r="H20" s="161">
        <f>H14</f>
        <v>40309</v>
      </c>
      <c r="I20" s="186">
        <v>40317</v>
      </c>
      <c r="J20" s="190">
        <v>40394</v>
      </c>
      <c r="K20" s="161">
        <f>K14</f>
        <v>40460</v>
      </c>
      <c r="L20" s="161"/>
      <c r="M20" s="186">
        <v>40469</v>
      </c>
      <c r="N20" s="206">
        <v>40525</v>
      </c>
      <c r="O20" s="183">
        <v>40517</v>
      </c>
      <c r="P20" s="1461"/>
      <c r="Q20" s="1450"/>
      <c r="R20" s="1451"/>
      <c r="S20" s="1466"/>
      <c r="T20" s="151">
        <v>41740</v>
      </c>
      <c r="U20" s="1451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</row>
    <row r="21" spans="1:77" x14ac:dyDescent="0.2">
      <c r="A21" s="1451">
        <v>12</v>
      </c>
      <c r="B21" s="152" t="s">
        <v>60</v>
      </c>
      <c r="C21" s="1456" t="s">
        <v>168</v>
      </c>
      <c r="D21" s="172"/>
      <c r="E21" s="813" t="s">
        <v>93</v>
      </c>
      <c r="F21" s="817" t="s">
        <v>82</v>
      </c>
      <c r="G21" s="816" t="s">
        <v>100</v>
      </c>
      <c r="H21" s="182">
        <v>40313</v>
      </c>
      <c r="I21" s="182" t="s">
        <v>94</v>
      </c>
      <c r="J21" s="182">
        <v>40299</v>
      </c>
      <c r="K21" s="182"/>
      <c r="L21" s="182" t="s">
        <v>94</v>
      </c>
      <c r="M21" s="182" t="s">
        <v>94</v>
      </c>
      <c r="N21" s="204"/>
      <c r="O21" s="187">
        <v>40430</v>
      </c>
      <c r="P21" s="1449">
        <v>117637.75</v>
      </c>
      <c r="Q21" s="1450" t="s">
        <v>122</v>
      </c>
      <c r="R21" s="1451">
        <v>1</v>
      </c>
      <c r="S21" s="1466" t="s">
        <v>194</v>
      </c>
      <c r="T21" s="151">
        <v>40459</v>
      </c>
      <c r="U21" s="1451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</row>
    <row r="22" spans="1:77" x14ac:dyDescent="0.2">
      <c r="A22" s="1451"/>
      <c r="B22" s="152" t="s">
        <v>61</v>
      </c>
      <c r="C22" s="1457"/>
      <c r="D22" s="171"/>
      <c r="E22" s="153"/>
      <c r="F22" s="154"/>
      <c r="G22" s="154"/>
      <c r="H22" s="191"/>
      <c r="I22" s="191"/>
      <c r="J22" s="191"/>
      <c r="K22" s="191"/>
      <c r="L22" s="191"/>
      <c r="M22" s="183"/>
      <c r="N22" s="207"/>
      <c r="O22" s="187"/>
      <c r="P22" s="1449"/>
      <c r="Q22" s="1450"/>
      <c r="R22" s="1451"/>
      <c r="S22" s="1451"/>
      <c r="T22" s="151">
        <v>41820</v>
      </c>
      <c r="U22" s="1451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</row>
    <row r="23" spans="1:77" ht="13.5" thickBot="1" x14ac:dyDescent="0.25">
      <c r="A23" s="1455"/>
      <c r="B23" s="156" t="s">
        <v>62</v>
      </c>
      <c r="C23" s="1455"/>
      <c r="D23" s="164"/>
      <c r="E23" s="814"/>
      <c r="F23" s="819" t="s">
        <v>82</v>
      </c>
      <c r="G23" s="818" t="s">
        <v>100</v>
      </c>
      <c r="H23" s="186">
        <v>40309</v>
      </c>
      <c r="I23" s="186">
        <v>40324</v>
      </c>
      <c r="J23" s="186" t="s">
        <v>113</v>
      </c>
      <c r="K23" s="186">
        <v>40309</v>
      </c>
      <c r="L23" s="186"/>
      <c r="M23" s="186" t="s">
        <v>94</v>
      </c>
      <c r="N23" s="208">
        <v>40416</v>
      </c>
      <c r="O23" s="183">
        <v>40436</v>
      </c>
      <c r="P23" s="1449"/>
      <c r="Q23" s="1450"/>
      <c r="R23" s="1451"/>
      <c r="S23" s="1451"/>
      <c r="T23" s="151">
        <f>T22</f>
        <v>41820</v>
      </c>
      <c r="U23" s="1451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</row>
    <row r="24" spans="1:77" s="142" customFormat="1" x14ac:dyDescent="0.2">
      <c r="A24" s="1320">
        <v>13</v>
      </c>
      <c r="B24" s="140" t="s">
        <v>60</v>
      </c>
      <c r="C24" s="1320" t="s">
        <v>169</v>
      </c>
      <c r="D24" s="165"/>
      <c r="E24" s="820" t="s">
        <v>144</v>
      </c>
      <c r="F24" s="822" t="s">
        <v>82</v>
      </c>
      <c r="G24" s="821" t="s">
        <v>100</v>
      </c>
      <c r="H24" s="192">
        <v>40543</v>
      </c>
      <c r="I24" s="192">
        <f>H24+5</f>
        <v>40548</v>
      </c>
      <c r="J24" s="192">
        <f>I24+5</f>
        <v>40553</v>
      </c>
      <c r="K24" s="192">
        <f>J24+30</f>
        <v>40583</v>
      </c>
      <c r="L24" s="192">
        <f>K24+5</f>
        <v>40588</v>
      </c>
      <c r="M24" s="192">
        <f>L24+15</f>
        <v>40603</v>
      </c>
      <c r="N24" s="210">
        <f>M24+10</f>
        <v>40613</v>
      </c>
      <c r="O24" s="192">
        <f>N24+10</f>
        <v>40623</v>
      </c>
      <c r="P24" s="1459"/>
      <c r="Q24" s="1459"/>
      <c r="R24" s="1321"/>
      <c r="S24" s="1321"/>
      <c r="T24" s="141">
        <v>42735</v>
      </c>
      <c r="U24" s="1321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</row>
    <row r="25" spans="1:77" s="142" customFormat="1" x14ac:dyDescent="0.2">
      <c r="A25" s="1458"/>
      <c r="B25" s="143" t="s">
        <v>172</v>
      </c>
      <c r="C25" s="1458"/>
      <c r="D25" s="166"/>
      <c r="E25" s="258"/>
      <c r="F25" s="257" t="s">
        <v>82</v>
      </c>
      <c r="G25" s="256" t="s">
        <v>100</v>
      </c>
      <c r="H25" s="192">
        <v>40543</v>
      </c>
      <c r="I25" s="192">
        <f>H25+5</f>
        <v>40548</v>
      </c>
      <c r="J25" s="192">
        <f>I27+10</f>
        <v>40538</v>
      </c>
      <c r="K25" s="192">
        <f>J25+30</f>
        <v>40568</v>
      </c>
      <c r="L25" s="192">
        <f>K25+5</f>
        <v>40573</v>
      </c>
      <c r="M25" s="192">
        <f>L25+15</f>
        <v>40588</v>
      </c>
      <c r="N25" s="211">
        <f>M25+10</f>
        <v>40598</v>
      </c>
      <c r="O25" s="192">
        <f>N25+10</f>
        <v>40608</v>
      </c>
      <c r="P25" s="1459"/>
      <c r="Q25" s="1459"/>
      <c r="R25" s="1321"/>
      <c r="S25" s="1321"/>
      <c r="T25" s="141">
        <v>42735</v>
      </c>
      <c r="U25" s="1321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</row>
    <row r="26" spans="1:77" s="142" customFormat="1" x14ac:dyDescent="0.2">
      <c r="A26" s="1458"/>
      <c r="B26" s="143" t="s">
        <v>196</v>
      </c>
      <c r="C26" s="1458"/>
      <c r="D26" s="166"/>
      <c r="E26" s="258"/>
      <c r="F26" s="257"/>
      <c r="G26" s="256"/>
      <c r="H26" s="193"/>
      <c r="I26" s="193"/>
      <c r="J26" s="193"/>
      <c r="K26" s="193"/>
      <c r="L26" s="193">
        <v>40923</v>
      </c>
      <c r="M26" s="193">
        <f>L26+20</f>
        <v>40943</v>
      </c>
      <c r="N26" s="212">
        <f>M26+15</f>
        <v>40958</v>
      </c>
      <c r="O26" s="192">
        <f>N26+5</f>
        <v>40963</v>
      </c>
      <c r="P26" s="1459"/>
      <c r="Q26" s="1459"/>
      <c r="R26" s="1321"/>
      <c r="S26" s="1321"/>
      <c r="T26" s="141">
        <f>T25</f>
        <v>42735</v>
      </c>
      <c r="U26" s="1321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</row>
    <row r="27" spans="1:77" s="142" customFormat="1" ht="16.5" thickBot="1" x14ac:dyDescent="0.3">
      <c r="A27" s="1322"/>
      <c r="B27" s="144" t="s">
        <v>62</v>
      </c>
      <c r="C27" s="1322"/>
      <c r="D27" s="167"/>
      <c r="E27" s="456" t="s">
        <v>114</v>
      </c>
      <c r="F27" s="457"/>
      <c r="G27" s="458"/>
      <c r="H27" s="194">
        <v>40525</v>
      </c>
      <c r="I27" s="194">
        <v>40528</v>
      </c>
      <c r="J27" s="194">
        <v>40563</v>
      </c>
      <c r="K27" s="194" t="s">
        <v>178</v>
      </c>
      <c r="L27" s="194"/>
      <c r="M27" s="195"/>
      <c r="N27" s="213"/>
      <c r="O27" s="192"/>
      <c r="P27" s="1459"/>
      <c r="Q27" s="1459"/>
      <c r="R27" s="1321"/>
      <c r="S27" s="1321"/>
      <c r="T27" s="141"/>
      <c r="U27" s="1321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</row>
    <row r="28" spans="1:77" s="142" customFormat="1" x14ac:dyDescent="0.2">
      <c r="A28" s="340"/>
      <c r="B28" s="341" t="s">
        <v>60</v>
      </c>
      <c r="C28" s="340"/>
      <c r="D28" s="340"/>
      <c r="E28" s="255" t="s">
        <v>144</v>
      </c>
      <c r="F28" s="256" t="s">
        <v>82</v>
      </c>
      <c r="G28" s="256" t="s">
        <v>100</v>
      </c>
      <c r="H28" s="193">
        <v>41152</v>
      </c>
      <c r="I28" s="193">
        <f>H28+15</f>
        <v>41167</v>
      </c>
      <c r="J28" s="193">
        <f>I28+10</f>
        <v>41177</v>
      </c>
      <c r="K28" s="193">
        <f>J28+30</f>
        <v>41207</v>
      </c>
      <c r="L28" s="193">
        <f>K28+15</f>
        <v>41222</v>
      </c>
      <c r="M28" s="342">
        <f>L28+30</f>
        <v>41252</v>
      </c>
      <c r="N28" s="343">
        <f>M28+15</f>
        <v>41267</v>
      </c>
      <c r="O28" s="192">
        <f>N28+5</f>
        <v>41272</v>
      </c>
      <c r="P28" s="305"/>
      <c r="Q28" s="305"/>
      <c r="R28" s="304"/>
      <c r="S28" s="304"/>
      <c r="T28" s="141">
        <v>42735</v>
      </c>
      <c r="U28" s="30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</row>
    <row r="29" spans="1:77" s="142" customFormat="1" x14ac:dyDescent="0.2">
      <c r="A29" s="304">
        <v>13.1</v>
      </c>
      <c r="B29" s="345" t="s">
        <v>277</v>
      </c>
      <c r="C29" s="304" t="s">
        <v>224</v>
      </c>
      <c r="D29" s="304"/>
      <c r="E29" s="258"/>
      <c r="F29" s="256"/>
      <c r="G29" s="256" t="s">
        <v>100</v>
      </c>
      <c r="H29" s="192">
        <v>41152</v>
      </c>
      <c r="I29" s="192">
        <f>H30+40</f>
        <v>41392</v>
      </c>
      <c r="J29" s="192">
        <f>I29+10</f>
        <v>41402</v>
      </c>
      <c r="K29" s="192">
        <f>J29+30</f>
        <v>41432</v>
      </c>
      <c r="L29" s="346">
        <f>K29+15</f>
        <v>41447</v>
      </c>
      <c r="M29" s="347">
        <f>L29+30</f>
        <v>41477</v>
      </c>
      <c r="N29" s="348">
        <f>M29+15</f>
        <v>41492</v>
      </c>
      <c r="O29" s="192">
        <f>N29+5</f>
        <v>41497</v>
      </c>
      <c r="P29" s="305"/>
      <c r="Q29" s="305"/>
      <c r="R29" s="304"/>
      <c r="S29" s="304"/>
      <c r="T29" s="141">
        <f>T28</f>
        <v>42735</v>
      </c>
      <c r="U29" s="30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</row>
    <row r="30" spans="1:77" s="142" customFormat="1" ht="13.5" thickBot="1" x14ac:dyDescent="0.25">
      <c r="A30" s="340"/>
      <c r="B30" s="341" t="s">
        <v>62</v>
      </c>
      <c r="C30" s="340"/>
      <c r="D30" s="340"/>
      <c r="E30" s="258" t="s">
        <v>114</v>
      </c>
      <c r="F30" s="256"/>
      <c r="G30" s="256" t="s">
        <v>100</v>
      </c>
      <c r="H30" s="349">
        <v>41352</v>
      </c>
      <c r="I30" s="349"/>
      <c r="J30" s="349"/>
      <c r="K30" s="349"/>
      <c r="L30" s="349"/>
      <c r="M30" s="350"/>
      <c r="N30" s="343"/>
      <c r="O30" s="192"/>
      <c r="P30" s="305"/>
      <c r="Q30" s="305"/>
      <c r="R30" s="304"/>
      <c r="S30" s="304"/>
      <c r="T30" s="141"/>
      <c r="U30" s="30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  <c r="BR30" s="344"/>
      <c r="BS30" s="344"/>
      <c r="BT30" s="344"/>
      <c r="BU30" s="344"/>
      <c r="BV30" s="344"/>
      <c r="BW30" s="344"/>
      <c r="BX30" s="344"/>
      <c r="BY30" s="344"/>
    </row>
    <row r="31" spans="1:77" s="142" customFormat="1" x14ac:dyDescent="0.2">
      <c r="A31" s="1320">
        <v>15</v>
      </c>
      <c r="B31" s="140" t="s">
        <v>60</v>
      </c>
      <c r="C31" s="1320" t="s">
        <v>171</v>
      </c>
      <c r="D31" s="165"/>
      <c r="E31" s="255" t="s">
        <v>146</v>
      </c>
      <c r="F31" s="257" t="s">
        <v>82</v>
      </c>
      <c r="G31" s="256" t="s">
        <v>100</v>
      </c>
      <c r="H31" s="192">
        <v>40543</v>
      </c>
      <c r="I31" s="192">
        <f>H31+5</f>
        <v>40548</v>
      </c>
      <c r="J31" s="192">
        <f>I31+5</f>
        <v>40553</v>
      </c>
      <c r="K31" s="192">
        <f>J31+30</f>
        <v>40583</v>
      </c>
      <c r="L31" s="192">
        <f>K31+5</f>
        <v>40588</v>
      </c>
      <c r="M31" s="192">
        <f>L31+15</f>
        <v>40603</v>
      </c>
      <c r="N31" s="210">
        <f>M31+10</f>
        <v>40613</v>
      </c>
      <c r="O31" s="192">
        <f>N31+10</f>
        <v>40623</v>
      </c>
      <c r="P31" s="1459"/>
      <c r="Q31" s="1459"/>
      <c r="R31" s="1321"/>
      <c r="S31" s="1321"/>
      <c r="T31" s="141">
        <v>42735</v>
      </c>
      <c r="U31" s="1321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</row>
    <row r="32" spans="1:77" s="142" customFormat="1" x14ac:dyDescent="0.2">
      <c r="A32" s="1458"/>
      <c r="B32" s="143" t="s">
        <v>172</v>
      </c>
      <c r="C32" s="1458"/>
      <c r="D32" s="166"/>
      <c r="E32" s="258"/>
      <c r="F32" s="257" t="s">
        <v>82</v>
      </c>
      <c r="G32" s="256" t="s">
        <v>100</v>
      </c>
      <c r="H32" s="192">
        <v>40543</v>
      </c>
      <c r="I32" s="192">
        <f>H32+5</f>
        <v>40548</v>
      </c>
      <c r="J32" s="192">
        <f>I32+5</f>
        <v>40553</v>
      </c>
      <c r="K32" s="192">
        <f>J32+30</f>
        <v>40583</v>
      </c>
      <c r="L32" s="192">
        <f>K32+5</f>
        <v>40588</v>
      </c>
      <c r="M32" s="192">
        <f>L32+15</f>
        <v>40603</v>
      </c>
      <c r="N32" s="211">
        <f>M32+10</f>
        <v>40613</v>
      </c>
      <c r="O32" s="192">
        <f>N32+10</f>
        <v>40623</v>
      </c>
      <c r="P32" s="1459"/>
      <c r="Q32" s="1459"/>
      <c r="R32" s="1321"/>
      <c r="S32" s="1321"/>
      <c r="T32" s="141">
        <v>42735</v>
      </c>
      <c r="U32" s="1321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</row>
    <row r="33" spans="1:77" s="142" customFormat="1" x14ac:dyDescent="0.2">
      <c r="A33" s="1458"/>
      <c r="B33" s="143" t="s">
        <v>196</v>
      </c>
      <c r="C33" s="1458"/>
      <c r="D33" s="166"/>
      <c r="E33" s="258"/>
      <c r="F33" s="257"/>
      <c r="G33" s="256"/>
      <c r="H33" s="193"/>
      <c r="I33" s="193"/>
      <c r="J33" s="193"/>
      <c r="K33" s="193">
        <v>40755</v>
      </c>
      <c r="L33" s="193">
        <f>K33+10</f>
        <v>40765</v>
      </c>
      <c r="M33" s="193">
        <f>L33+20</f>
        <v>40785</v>
      </c>
      <c r="N33" s="212">
        <f>M33+15</f>
        <v>40800</v>
      </c>
      <c r="O33" s="192">
        <f>N33+5</f>
        <v>40805</v>
      </c>
      <c r="P33" s="1459"/>
      <c r="Q33" s="1459"/>
      <c r="R33" s="1321"/>
      <c r="S33" s="1321"/>
      <c r="T33" s="141">
        <f>T32</f>
        <v>42735</v>
      </c>
      <c r="U33" s="1321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</row>
    <row r="34" spans="1:77" s="142" customFormat="1" ht="14.45" customHeight="1" thickBot="1" x14ac:dyDescent="0.25">
      <c r="A34" s="1322"/>
      <c r="B34" s="144" t="s">
        <v>62</v>
      </c>
      <c r="C34" s="1322"/>
      <c r="D34" s="167"/>
      <c r="E34" s="459" t="s">
        <v>114</v>
      </c>
      <c r="F34" s="460"/>
      <c r="G34" s="461"/>
      <c r="H34" s="194">
        <v>40524</v>
      </c>
      <c r="I34" s="194">
        <v>40548</v>
      </c>
      <c r="J34" s="194">
        <v>40563</v>
      </c>
      <c r="K34" s="194">
        <v>40765</v>
      </c>
      <c r="L34" s="194"/>
      <c r="M34" s="195"/>
      <c r="N34" s="213"/>
      <c r="O34" s="192"/>
      <c r="P34" s="1459"/>
      <c r="Q34" s="1459"/>
      <c r="R34" s="1321"/>
      <c r="S34" s="1321"/>
      <c r="T34" s="141"/>
      <c r="U34" s="1321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</row>
    <row r="35" spans="1:77" ht="20.25" customHeight="1" x14ac:dyDescent="0.2">
      <c r="A35" s="1467">
        <v>15.1</v>
      </c>
      <c r="B35" s="137" t="s">
        <v>60</v>
      </c>
      <c r="C35" s="138"/>
      <c r="D35" s="170"/>
      <c r="E35" s="60"/>
      <c r="F35" s="257" t="s">
        <v>82</v>
      </c>
      <c r="G35" s="68" t="s">
        <v>100</v>
      </c>
      <c r="H35" s="196">
        <v>41152</v>
      </c>
      <c r="I35" s="196">
        <f>H35+15</f>
        <v>41167</v>
      </c>
      <c r="J35" s="196">
        <f>I35+10</f>
        <v>41177</v>
      </c>
      <c r="K35" s="197">
        <f>J35+30</f>
        <v>41207</v>
      </c>
      <c r="L35" s="196">
        <f>K35+15</f>
        <v>41222</v>
      </c>
      <c r="M35" s="198">
        <f>L35+30</f>
        <v>41252</v>
      </c>
      <c r="N35" s="214">
        <f>M35+15</f>
        <v>41267</v>
      </c>
      <c r="O35" s="199">
        <f>N35+5</f>
        <v>41272</v>
      </c>
      <c r="P35" s="177"/>
      <c r="Q35" s="177"/>
      <c r="R35" s="180"/>
      <c r="S35" s="1478" t="s">
        <v>289</v>
      </c>
      <c r="T35" s="113">
        <v>42735</v>
      </c>
      <c r="U35" s="180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</row>
    <row r="36" spans="1:77" ht="21" customHeight="1" x14ac:dyDescent="0.2">
      <c r="A36" s="1468"/>
      <c r="B36" s="175" t="s">
        <v>278</v>
      </c>
      <c r="C36" s="525" t="s">
        <v>225</v>
      </c>
      <c r="D36" s="169"/>
      <c r="E36" s="60" t="s">
        <v>146</v>
      </c>
      <c r="F36" s="257" t="s">
        <v>82</v>
      </c>
      <c r="G36" s="68" t="s">
        <v>100</v>
      </c>
      <c r="H36" s="199">
        <v>41152</v>
      </c>
      <c r="I36" s="199">
        <f>H36+15</f>
        <v>41167</v>
      </c>
      <c r="J36" s="199">
        <f>I36+10</f>
        <v>41177</v>
      </c>
      <c r="K36" s="200">
        <f>J36+30</f>
        <v>41207</v>
      </c>
      <c r="L36" s="199">
        <f>K37+50</f>
        <v>41394</v>
      </c>
      <c r="M36" s="201">
        <f>L36+30</f>
        <v>41424</v>
      </c>
      <c r="N36" s="215">
        <f>M36+15</f>
        <v>41439</v>
      </c>
      <c r="O36" s="199">
        <f>N36+5</f>
        <v>41444</v>
      </c>
      <c r="P36" s="177"/>
      <c r="Q36" s="177"/>
      <c r="R36" s="180"/>
      <c r="S36" s="1477"/>
      <c r="T36" s="113">
        <v>41882</v>
      </c>
      <c r="U36" s="180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</row>
    <row r="37" spans="1:77" ht="22.5" customHeight="1" thickBot="1" x14ac:dyDescent="0.25">
      <c r="A37" s="1469"/>
      <c r="B37" s="422" t="s">
        <v>62</v>
      </c>
      <c r="C37" s="356"/>
      <c r="D37" s="355"/>
      <c r="E37" s="423"/>
      <c r="F37" s="366" t="s">
        <v>82</v>
      </c>
      <c r="G37" s="424" t="s">
        <v>100</v>
      </c>
      <c r="H37" s="228">
        <v>41157</v>
      </c>
      <c r="I37" s="228">
        <v>41219</v>
      </c>
      <c r="J37" s="228">
        <v>41237</v>
      </c>
      <c r="K37" s="106">
        <v>41344</v>
      </c>
      <c r="L37" s="228">
        <v>41414</v>
      </c>
      <c r="M37" s="425">
        <v>41455</v>
      </c>
      <c r="N37" s="426">
        <v>41512</v>
      </c>
      <c r="O37" s="106">
        <v>41515</v>
      </c>
      <c r="P37" s="555">
        <v>10200</v>
      </c>
      <c r="Q37" s="427" t="s">
        <v>122</v>
      </c>
      <c r="R37" s="536" t="s">
        <v>374</v>
      </c>
      <c r="S37" s="1477"/>
      <c r="T37" s="428"/>
      <c r="U37" s="355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</row>
    <row r="38" spans="1:77" ht="22.5" customHeight="1" thickBot="1" x14ac:dyDescent="0.25">
      <c r="A38" s="1431">
        <v>16</v>
      </c>
      <c r="B38" s="508" t="s">
        <v>61</v>
      </c>
      <c r="C38" s="446"/>
      <c r="D38" s="444"/>
      <c r="E38" s="1475" t="s">
        <v>340</v>
      </c>
      <c r="F38" s="359"/>
      <c r="G38" s="66" t="s">
        <v>237</v>
      </c>
      <c r="H38" s="67">
        <f>H39</f>
        <v>41714</v>
      </c>
      <c r="I38" s="67">
        <f>I39</f>
        <v>41718</v>
      </c>
      <c r="J38" s="71" t="s">
        <v>113</v>
      </c>
      <c r="K38" s="320" t="s">
        <v>113</v>
      </c>
      <c r="L38" s="71" t="s">
        <v>113</v>
      </c>
      <c r="M38" s="439" t="s">
        <v>113</v>
      </c>
      <c r="N38" s="440">
        <v>41780</v>
      </c>
      <c r="O38" s="92">
        <v>41792</v>
      </c>
      <c r="P38" s="556">
        <v>12420</v>
      </c>
      <c r="Q38" s="435" t="s">
        <v>122</v>
      </c>
      <c r="R38" s="1357" t="s">
        <v>373</v>
      </c>
      <c r="S38" s="1470" t="s">
        <v>192</v>
      </c>
      <c r="T38" s="436">
        <v>42004</v>
      </c>
      <c r="U38" s="444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</row>
    <row r="39" spans="1:77" ht="22.5" customHeight="1" thickBot="1" x14ac:dyDescent="0.25">
      <c r="A39" s="1433"/>
      <c r="B39" s="437" t="s">
        <v>62</v>
      </c>
      <c r="C39" s="447" t="s">
        <v>345</v>
      </c>
      <c r="D39" s="445"/>
      <c r="E39" s="1476"/>
      <c r="F39" s="438" t="s">
        <v>82</v>
      </c>
      <c r="G39" s="70" t="s">
        <v>237</v>
      </c>
      <c r="H39" s="71">
        <v>41714</v>
      </c>
      <c r="I39" s="71">
        <v>41718</v>
      </c>
      <c r="J39" s="71" t="s">
        <v>113</v>
      </c>
      <c r="K39" s="320" t="s">
        <v>113</v>
      </c>
      <c r="L39" s="71" t="s">
        <v>113</v>
      </c>
      <c r="M39" s="439" t="s">
        <v>113</v>
      </c>
      <c r="N39" s="440">
        <v>41780</v>
      </c>
      <c r="O39" s="320">
        <v>41805</v>
      </c>
      <c r="P39" s="557">
        <v>12420</v>
      </c>
      <c r="Q39" s="442" t="s">
        <v>122</v>
      </c>
      <c r="R39" s="1362"/>
      <c r="S39" s="1471"/>
      <c r="T39" s="443"/>
      <c r="U39" s="445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</row>
    <row r="40" spans="1:77" s="100" customFormat="1" ht="20.25" customHeight="1" x14ac:dyDescent="0.2">
      <c r="A40" s="1472">
        <v>17</v>
      </c>
      <c r="B40" s="751" t="s">
        <v>60</v>
      </c>
      <c r="C40" s="1357" t="s">
        <v>346</v>
      </c>
      <c r="D40" s="567"/>
      <c r="E40" s="1357" t="s">
        <v>339</v>
      </c>
      <c r="F40" s="92" t="s">
        <v>82</v>
      </c>
      <c r="G40" s="105" t="s">
        <v>100</v>
      </c>
      <c r="H40" s="242">
        <v>41821</v>
      </c>
      <c r="I40" s="242">
        <f>H40+15</f>
        <v>41836</v>
      </c>
      <c r="J40" s="242">
        <f>I40+10</f>
        <v>41846</v>
      </c>
      <c r="K40" s="242">
        <f>J40+30</f>
        <v>41876</v>
      </c>
      <c r="L40" s="242">
        <f>K40+15</f>
        <v>41891</v>
      </c>
      <c r="M40" s="727">
        <f>L40+30</f>
        <v>41921</v>
      </c>
      <c r="N40" s="752">
        <f>M40+15</f>
        <v>41936</v>
      </c>
      <c r="O40" s="242">
        <f>N40+5</f>
        <v>41941</v>
      </c>
      <c r="P40" s="753"/>
      <c r="Q40" s="754" t="s">
        <v>122</v>
      </c>
      <c r="R40" s="563"/>
      <c r="S40" s="1387"/>
      <c r="T40" s="619">
        <v>42825</v>
      </c>
      <c r="U40" s="563"/>
      <c r="V40" s="679"/>
      <c r="W40" s="679"/>
      <c r="X40" s="679"/>
      <c r="Y40" s="679"/>
      <c r="Z40" s="679"/>
      <c r="AA40" s="679"/>
      <c r="AB40" s="679"/>
      <c r="AC40" s="679"/>
      <c r="AD40" s="679"/>
      <c r="AE40" s="679"/>
      <c r="AF40" s="679"/>
      <c r="AG40" s="679"/>
      <c r="AH40" s="679"/>
      <c r="AI40" s="679"/>
      <c r="AJ40" s="679"/>
      <c r="AK40" s="679"/>
      <c r="AL40" s="679"/>
      <c r="AM40" s="679"/>
      <c r="AN40" s="679"/>
      <c r="AO40" s="679"/>
      <c r="AP40" s="679"/>
      <c r="AQ40" s="679"/>
      <c r="AR40" s="679"/>
      <c r="AS40" s="679"/>
      <c r="AT40" s="679"/>
      <c r="AU40" s="679"/>
      <c r="AV40" s="679"/>
      <c r="AW40" s="679"/>
      <c r="AX40" s="679"/>
      <c r="AY40" s="679"/>
      <c r="AZ40" s="679"/>
      <c r="BA40" s="679"/>
      <c r="BB40" s="679"/>
      <c r="BC40" s="679"/>
      <c r="BD40" s="679"/>
      <c r="BE40" s="679"/>
      <c r="BF40" s="679"/>
      <c r="BG40" s="679"/>
      <c r="BH40" s="679"/>
      <c r="BI40" s="679"/>
      <c r="BJ40" s="679"/>
      <c r="BK40" s="679"/>
      <c r="BL40" s="679"/>
      <c r="BM40" s="679"/>
      <c r="BN40" s="679"/>
      <c r="BO40" s="679"/>
      <c r="BP40" s="679"/>
      <c r="BQ40" s="679"/>
      <c r="BR40" s="679"/>
      <c r="BS40" s="679"/>
      <c r="BT40" s="679"/>
      <c r="BU40" s="679"/>
      <c r="BV40" s="679"/>
      <c r="BW40" s="679"/>
      <c r="BX40" s="679"/>
      <c r="BY40" s="679"/>
    </row>
    <row r="41" spans="1:77" s="100" customFormat="1" ht="21" customHeight="1" x14ac:dyDescent="0.2">
      <c r="A41" s="1473"/>
      <c r="B41" s="312" t="s">
        <v>278</v>
      </c>
      <c r="C41" s="1358"/>
      <c r="D41" s="564"/>
      <c r="E41" s="1358"/>
      <c r="F41" s="99" t="s">
        <v>82</v>
      </c>
      <c r="G41" s="107" t="s">
        <v>100</v>
      </c>
      <c r="H41" s="200">
        <v>41821</v>
      </c>
      <c r="I41" s="200">
        <f>H41+15</f>
        <v>41836</v>
      </c>
      <c r="J41" s="200">
        <f>I41+10</f>
        <v>41846</v>
      </c>
      <c r="K41" s="200">
        <f>J41+30</f>
        <v>41876</v>
      </c>
      <c r="L41" s="200">
        <f>K41+15</f>
        <v>41891</v>
      </c>
      <c r="M41" s="236">
        <f>L41+30</f>
        <v>41921</v>
      </c>
      <c r="N41" s="755">
        <f>M41+15</f>
        <v>41936</v>
      </c>
      <c r="O41" s="200">
        <f>N41+5</f>
        <v>41941</v>
      </c>
      <c r="P41" s="570"/>
      <c r="Q41" s="571" t="s">
        <v>122</v>
      </c>
      <c r="R41" s="564"/>
      <c r="S41" s="1382"/>
      <c r="T41" s="114">
        <v>42825</v>
      </c>
      <c r="U41" s="564"/>
      <c r="V41" s="679"/>
      <c r="W41" s="679"/>
      <c r="X41" s="679"/>
      <c r="Y41" s="679"/>
      <c r="Z41" s="679"/>
      <c r="AA41" s="679"/>
      <c r="AB41" s="679"/>
      <c r="AC41" s="679"/>
      <c r="AD41" s="679"/>
      <c r="AE41" s="679"/>
      <c r="AF41" s="679"/>
      <c r="AG41" s="679"/>
      <c r="AH41" s="679"/>
      <c r="AI41" s="679"/>
      <c r="AJ41" s="679"/>
      <c r="AK41" s="679"/>
      <c r="AL41" s="679"/>
      <c r="AM41" s="679"/>
      <c r="AN41" s="679"/>
      <c r="AO41" s="679"/>
      <c r="AP41" s="679"/>
      <c r="AQ41" s="679"/>
      <c r="AR41" s="679"/>
      <c r="AS41" s="679"/>
      <c r="AT41" s="679"/>
      <c r="AU41" s="679"/>
      <c r="AV41" s="679"/>
      <c r="AW41" s="679"/>
      <c r="AX41" s="679"/>
      <c r="AY41" s="679"/>
      <c r="AZ41" s="679"/>
      <c r="BA41" s="679"/>
      <c r="BB41" s="679"/>
      <c r="BC41" s="679"/>
      <c r="BD41" s="679"/>
      <c r="BE41" s="679"/>
      <c r="BF41" s="679"/>
      <c r="BG41" s="679"/>
      <c r="BH41" s="679"/>
      <c r="BI41" s="679"/>
      <c r="BJ41" s="679"/>
      <c r="BK41" s="679"/>
      <c r="BL41" s="679"/>
      <c r="BM41" s="679"/>
      <c r="BN41" s="679"/>
      <c r="BO41" s="679"/>
      <c r="BP41" s="679"/>
      <c r="BQ41" s="679"/>
      <c r="BR41" s="679"/>
      <c r="BS41" s="679"/>
      <c r="BT41" s="679"/>
      <c r="BU41" s="679"/>
      <c r="BV41" s="679"/>
      <c r="BW41" s="679"/>
      <c r="BX41" s="679"/>
      <c r="BY41" s="679"/>
    </row>
    <row r="42" spans="1:77" s="100" customFormat="1" ht="21" customHeight="1" x14ac:dyDescent="0.2">
      <c r="A42" s="1473"/>
      <c r="B42" s="552" t="s">
        <v>453</v>
      </c>
      <c r="C42" s="1358"/>
      <c r="D42" s="565"/>
      <c r="E42" s="1358"/>
      <c r="F42" s="106"/>
      <c r="G42" s="448"/>
      <c r="H42" s="197"/>
      <c r="I42" s="197"/>
      <c r="J42" s="197"/>
      <c r="K42" s="197"/>
      <c r="L42" s="197"/>
      <c r="M42" s="197">
        <v>41937</v>
      </c>
      <c r="N42" s="755">
        <f>M42+15</f>
        <v>41952</v>
      </c>
      <c r="O42" s="200">
        <f>N42+5</f>
        <v>41957</v>
      </c>
      <c r="P42" s="550"/>
      <c r="Q42" s="756"/>
      <c r="R42" s="565"/>
      <c r="S42" s="1382"/>
      <c r="T42" s="450"/>
      <c r="U42" s="565"/>
      <c r="V42" s="679"/>
      <c r="W42" s="679"/>
      <c r="X42" s="679"/>
      <c r="Y42" s="679"/>
      <c r="Z42" s="679"/>
      <c r="AA42" s="679"/>
      <c r="AB42" s="679"/>
      <c r="AC42" s="679"/>
      <c r="AD42" s="679"/>
      <c r="AE42" s="679"/>
      <c r="AF42" s="679"/>
      <c r="AG42" s="679"/>
      <c r="AH42" s="679"/>
      <c r="AI42" s="679"/>
      <c r="AJ42" s="679"/>
      <c r="AK42" s="679"/>
      <c r="AL42" s="679"/>
      <c r="AM42" s="679"/>
      <c r="AN42" s="679"/>
      <c r="AO42" s="679"/>
      <c r="AP42" s="679"/>
      <c r="AQ42" s="679"/>
      <c r="AR42" s="679"/>
      <c r="AS42" s="679"/>
      <c r="AT42" s="679"/>
      <c r="AU42" s="679"/>
      <c r="AV42" s="679"/>
      <c r="AW42" s="679"/>
      <c r="AX42" s="679"/>
      <c r="AY42" s="679"/>
      <c r="AZ42" s="679"/>
      <c r="BA42" s="679"/>
      <c r="BB42" s="679"/>
      <c r="BC42" s="679"/>
      <c r="BD42" s="679"/>
      <c r="BE42" s="679"/>
      <c r="BF42" s="679"/>
      <c r="BG42" s="679"/>
      <c r="BH42" s="679"/>
      <c r="BI42" s="679"/>
      <c r="BJ42" s="679"/>
      <c r="BK42" s="679"/>
      <c r="BL42" s="679"/>
      <c r="BM42" s="679"/>
      <c r="BN42" s="679"/>
      <c r="BO42" s="679"/>
      <c r="BP42" s="679"/>
      <c r="BQ42" s="679"/>
      <c r="BR42" s="679"/>
      <c r="BS42" s="679"/>
      <c r="BT42" s="679"/>
      <c r="BU42" s="679"/>
      <c r="BV42" s="679"/>
      <c r="BW42" s="679"/>
      <c r="BX42" s="679"/>
      <c r="BY42" s="679"/>
    </row>
    <row r="43" spans="1:77" s="100" customFormat="1" ht="22.5" customHeight="1" thickBot="1" x14ac:dyDescent="0.25">
      <c r="A43" s="1474"/>
      <c r="B43" s="738" t="s">
        <v>62</v>
      </c>
      <c r="C43" s="1362"/>
      <c r="D43" s="566"/>
      <c r="E43" s="1362"/>
      <c r="F43" s="320" t="s">
        <v>82</v>
      </c>
      <c r="G43" s="319" t="s">
        <v>100</v>
      </c>
      <c r="H43" s="320">
        <v>41800</v>
      </c>
      <c r="I43" s="320">
        <v>41814</v>
      </c>
      <c r="J43" s="320">
        <v>41821</v>
      </c>
      <c r="K43" s="320">
        <v>41876</v>
      </c>
      <c r="L43" s="320">
        <v>41893</v>
      </c>
      <c r="M43" s="321"/>
      <c r="N43" s="757"/>
      <c r="O43" s="320"/>
      <c r="P43" s="758"/>
      <c r="Q43" s="759"/>
      <c r="R43" s="566"/>
      <c r="S43" s="1383"/>
      <c r="T43" s="624"/>
      <c r="U43" s="566"/>
      <c r="V43" s="679"/>
      <c r="W43" s="679"/>
      <c r="X43" s="679"/>
      <c r="Y43" s="679"/>
      <c r="Z43" s="679"/>
      <c r="AA43" s="679"/>
      <c r="AB43" s="679"/>
      <c r="AC43" s="679"/>
      <c r="AD43" s="679"/>
      <c r="AE43" s="679"/>
      <c r="AF43" s="679"/>
      <c r="AG43" s="679"/>
      <c r="AH43" s="679"/>
      <c r="AI43" s="679"/>
      <c r="AJ43" s="679"/>
      <c r="AK43" s="679"/>
      <c r="AL43" s="679"/>
      <c r="AM43" s="679"/>
      <c r="AN43" s="679"/>
      <c r="AO43" s="679"/>
      <c r="AP43" s="679"/>
      <c r="AQ43" s="679"/>
      <c r="AR43" s="679"/>
      <c r="AS43" s="679"/>
      <c r="AT43" s="679"/>
      <c r="AU43" s="679"/>
      <c r="AV43" s="679"/>
      <c r="AW43" s="679"/>
      <c r="AX43" s="679"/>
      <c r="AY43" s="679"/>
      <c r="AZ43" s="679"/>
      <c r="BA43" s="679"/>
      <c r="BB43" s="679"/>
      <c r="BC43" s="679"/>
      <c r="BD43" s="679"/>
      <c r="BE43" s="679"/>
      <c r="BF43" s="679"/>
      <c r="BG43" s="679"/>
      <c r="BH43" s="679"/>
      <c r="BI43" s="679"/>
      <c r="BJ43" s="679"/>
      <c r="BK43" s="679"/>
      <c r="BL43" s="679"/>
      <c r="BM43" s="679"/>
      <c r="BN43" s="679"/>
      <c r="BO43" s="679"/>
      <c r="BP43" s="679"/>
      <c r="BQ43" s="679"/>
      <c r="BR43" s="679"/>
      <c r="BS43" s="679"/>
      <c r="BT43" s="679"/>
      <c r="BU43" s="679"/>
      <c r="BV43" s="679"/>
      <c r="BW43" s="679"/>
      <c r="BX43" s="679"/>
      <c r="BY43" s="679"/>
    </row>
    <row r="44" spans="1:77" ht="20.25" customHeight="1" thickBot="1" x14ac:dyDescent="0.25">
      <c r="A44" s="354"/>
      <c r="B44" s="429" t="s">
        <v>60</v>
      </c>
      <c r="C44" s="1357" t="s">
        <v>347</v>
      </c>
      <c r="D44" s="354"/>
      <c r="E44" s="430"/>
      <c r="F44" s="359" t="s">
        <v>82</v>
      </c>
      <c r="G44" s="66" t="s">
        <v>100</v>
      </c>
      <c r="H44" s="431" t="s">
        <v>113</v>
      </c>
      <c r="I44" s="431" t="s">
        <v>113</v>
      </c>
      <c r="J44" s="432">
        <v>41730</v>
      </c>
      <c r="K44" s="432">
        <f>J44+30</f>
        <v>41760</v>
      </c>
      <c r="L44" s="431">
        <f>K44+15</f>
        <v>41775</v>
      </c>
      <c r="M44" s="433">
        <f>L44+30</f>
        <v>41805</v>
      </c>
      <c r="N44" s="434">
        <f>M44+15</f>
        <v>41820</v>
      </c>
      <c r="O44" s="237">
        <f>N44+5</f>
        <v>41825</v>
      </c>
      <c r="P44" s="1446">
        <v>6600</v>
      </c>
      <c r="Q44" s="1452" t="s">
        <v>122</v>
      </c>
      <c r="R44" s="1431" t="s">
        <v>375</v>
      </c>
      <c r="S44" s="1470" t="s">
        <v>389</v>
      </c>
      <c r="T44" s="436">
        <v>42230</v>
      </c>
      <c r="U44" s="351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</row>
    <row r="45" spans="1:77" ht="21" customHeight="1" x14ac:dyDescent="0.2">
      <c r="A45" s="352">
        <v>18</v>
      </c>
      <c r="B45" s="175" t="s">
        <v>271</v>
      </c>
      <c r="C45" s="1358"/>
      <c r="D45" s="352"/>
      <c r="E45" s="60" t="s">
        <v>341</v>
      </c>
      <c r="F45" s="257" t="s">
        <v>82</v>
      </c>
      <c r="G45" s="68" t="s">
        <v>100</v>
      </c>
      <c r="H45" s="431" t="s">
        <v>113</v>
      </c>
      <c r="I45" s="431" t="s">
        <v>113</v>
      </c>
      <c r="J45" s="432">
        <v>41730</v>
      </c>
      <c r="K45" s="432">
        <f>J45+30</f>
        <v>41760</v>
      </c>
      <c r="L45" s="431">
        <f>K45+15</f>
        <v>41775</v>
      </c>
      <c r="M45" s="433">
        <f>L45+30</f>
        <v>41805</v>
      </c>
      <c r="N45" s="434">
        <f>M45+15</f>
        <v>41820</v>
      </c>
      <c r="O45" s="237">
        <f>N45+5</f>
        <v>41825</v>
      </c>
      <c r="P45" s="1447"/>
      <c r="Q45" s="1453"/>
      <c r="R45" s="1432"/>
      <c r="S45" s="1477"/>
      <c r="T45" s="113">
        <v>42230</v>
      </c>
      <c r="U45" s="352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</row>
    <row r="46" spans="1:77" ht="22.5" customHeight="1" thickBot="1" x14ac:dyDescent="0.25">
      <c r="A46" s="353"/>
      <c r="B46" s="437" t="s">
        <v>62</v>
      </c>
      <c r="C46" s="1362"/>
      <c r="D46" s="353"/>
      <c r="E46" s="65"/>
      <c r="F46" s="438" t="s">
        <v>82</v>
      </c>
      <c r="G46" s="70" t="s">
        <v>100</v>
      </c>
      <c r="H46" s="71" t="s">
        <v>113</v>
      </c>
      <c r="I46" s="71" t="s">
        <v>113</v>
      </c>
      <c r="J46" s="320">
        <v>41736</v>
      </c>
      <c r="K46" s="320">
        <v>41812</v>
      </c>
      <c r="L46" s="71">
        <v>41814</v>
      </c>
      <c r="M46" s="439">
        <v>41856</v>
      </c>
      <c r="N46" s="440">
        <v>41866</v>
      </c>
      <c r="O46" s="320">
        <f>N46</f>
        <v>41866</v>
      </c>
      <c r="P46" s="1448"/>
      <c r="Q46" s="1454"/>
      <c r="R46" s="1433"/>
      <c r="S46" s="1471"/>
      <c r="T46" s="443"/>
      <c r="U46" s="353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</row>
    <row r="47" spans="1:77" ht="20.25" customHeight="1" x14ac:dyDescent="0.2">
      <c r="A47" s="354"/>
      <c r="B47" s="429" t="s">
        <v>60</v>
      </c>
      <c r="C47" s="1357" t="s">
        <v>348</v>
      </c>
      <c r="D47" s="354"/>
      <c r="E47" s="626"/>
      <c r="F47" s="627" t="s">
        <v>82</v>
      </c>
      <c r="G47" s="573" t="s">
        <v>100</v>
      </c>
      <c r="H47" s="431" t="s">
        <v>113</v>
      </c>
      <c r="I47" s="431" t="s">
        <v>113</v>
      </c>
      <c r="J47" s="432">
        <v>41766</v>
      </c>
      <c r="K47" s="432">
        <f>J47+30</f>
        <v>41796</v>
      </c>
      <c r="L47" s="431">
        <f>K47+15</f>
        <v>41811</v>
      </c>
      <c r="M47" s="433">
        <f>L47+30</f>
        <v>41841</v>
      </c>
      <c r="N47" s="434">
        <f>M47+15</f>
        <v>41856</v>
      </c>
      <c r="O47" s="431">
        <f>N47+5</f>
        <v>41861</v>
      </c>
      <c r="P47" s="1446"/>
      <c r="Q47" s="561" t="s">
        <v>122</v>
      </c>
      <c r="R47" s="558"/>
      <c r="S47" s="1470"/>
      <c r="T47" s="628">
        <v>41860</v>
      </c>
      <c r="U47" s="55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</row>
    <row r="48" spans="1:77" s="602" customFormat="1" ht="21" customHeight="1" x14ac:dyDescent="0.2">
      <c r="A48" s="638">
        <v>18</v>
      </c>
      <c r="B48" s="639" t="s">
        <v>278</v>
      </c>
      <c r="C48" s="1358"/>
      <c r="D48" s="638"/>
      <c r="E48" s="640" t="s">
        <v>342</v>
      </c>
      <c r="F48" s="641" t="s">
        <v>82</v>
      </c>
      <c r="G48" s="642" t="s">
        <v>100</v>
      </c>
      <c r="H48" s="643" t="s">
        <v>113</v>
      </c>
      <c r="I48" s="643" t="s">
        <v>113</v>
      </c>
      <c r="J48" s="644">
        <f>J47</f>
        <v>41766</v>
      </c>
      <c r="K48" s="644">
        <f>J48+30</f>
        <v>41796</v>
      </c>
      <c r="L48" s="643">
        <f>K48+15</f>
        <v>41811</v>
      </c>
      <c r="M48" s="645">
        <v>41897</v>
      </c>
      <c r="N48" s="646">
        <f>M48+15</f>
        <v>41912</v>
      </c>
      <c r="O48" s="643">
        <f>N48+5</f>
        <v>41917</v>
      </c>
      <c r="P48" s="1447"/>
      <c r="Q48" s="647" t="s">
        <v>122</v>
      </c>
      <c r="R48" s="638"/>
      <c r="S48" s="1477"/>
      <c r="T48" s="648">
        <v>42281</v>
      </c>
      <c r="U48" s="638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/>
      <c r="AT48" s="649"/>
      <c r="AU48" s="649"/>
      <c r="AV48" s="649"/>
      <c r="AW48" s="649"/>
      <c r="AX48" s="649"/>
      <c r="AY48" s="649"/>
      <c r="AZ48" s="649"/>
      <c r="BA48" s="649"/>
      <c r="BB48" s="649"/>
      <c r="BC48" s="649"/>
      <c r="BD48" s="649"/>
      <c r="BE48" s="649"/>
      <c r="BF48" s="649"/>
      <c r="BG48" s="649"/>
      <c r="BH48" s="649"/>
      <c r="BI48" s="649"/>
      <c r="BJ48" s="649"/>
      <c r="BK48" s="649"/>
      <c r="BL48" s="649"/>
      <c r="BM48" s="649"/>
      <c r="BN48" s="649"/>
      <c r="BO48" s="649"/>
      <c r="BP48" s="649"/>
      <c r="BQ48" s="649"/>
      <c r="BR48" s="649"/>
      <c r="BS48" s="649"/>
      <c r="BT48" s="649"/>
      <c r="BU48" s="649"/>
      <c r="BV48" s="649"/>
      <c r="BW48" s="649"/>
      <c r="BX48" s="649"/>
      <c r="BY48" s="649"/>
    </row>
    <row r="49" spans="1:77" s="602" customFormat="1" ht="21" customHeight="1" x14ac:dyDescent="0.2">
      <c r="A49" s="638"/>
      <c r="B49" s="639" t="s">
        <v>455</v>
      </c>
      <c r="C49" s="1358"/>
      <c r="D49" s="638"/>
      <c r="E49" s="640"/>
      <c r="F49" s="641"/>
      <c r="G49" s="642"/>
      <c r="H49" s="643"/>
      <c r="I49" s="643"/>
      <c r="J49" s="644"/>
      <c r="K49" s="644"/>
      <c r="L49" s="643"/>
      <c r="M49" s="645">
        <v>41937</v>
      </c>
      <c r="N49" s="646">
        <f>M49+15</f>
        <v>41952</v>
      </c>
      <c r="O49" s="643">
        <f>N49+5</f>
        <v>41957</v>
      </c>
      <c r="P49" s="1447"/>
      <c r="Q49" s="647" t="s">
        <v>122</v>
      </c>
      <c r="R49" s="638"/>
      <c r="S49" s="1477"/>
      <c r="T49" s="648">
        <v>41956</v>
      </c>
      <c r="U49" s="638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49"/>
      <c r="AK49" s="649"/>
      <c r="AL49" s="649"/>
      <c r="AM49" s="649"/>
      <c r="AN49" s="649"/>
      <c r="AO49" s="649"/>
      <c r="AP49" s="649"/>
      <c r="AQ49" s="649"/>
      <c r="AR49" s="649"/>
      <c r="AS49" s="649"/>
      <c r="AT49" s="649"/>
      <c r="AU49" s="649"/>
      <c r="AV49" s="649"/>
      <c r="AW49" s="649"/>
      <c r="AX49" s="649"/>
      <c r="AY49" s="649"/>
      <c r="AZ49" s="649"/>
      <c r="BA49" s="649"/>
      <c r="BB49" s="649"/>
      <c r="BC49" s="649"/>
      <c r="BD49" s="649"/>
      <c r="BE49" s="649"/>
      <c r="BF49" s="649"/>
      <c r="BG49" s="649"/>
      <c r="BH49" s="649"/>
      <c r="BI49" s="649"/>
      <c r="BJ49" s="649"/>
      <c r="BK49" s="649"/>
      <c r="BL49" s="649"/>
      <c r="BM49" s="649"/>
      <c r="BN49" s="649"/>
      <c r="BO49" s="649"/>
      <c r="BP49" s="649"/>
      <c r="BQ49" s="649"/>
      <c r="BR49" s="649"/>
      <c r="BS49" s="649"/>
      <c r="BT49" s="649"/>
      <c r="BU49" s="649"/>
      <c r="BV49" s="649"/>
      <c r="BW49" s="649"/>
      <c r="BX49" s="649"/>
      <c r="BY49" s="649"/>
    </row>
    <row r="50" spans="1:77" ht="22.5" customHeight="1" thickBot="1" x14ac:dyDescent="0.25">
      <c r="A50" s="559"/>
      <c r="B50" s="629" t="s">
        <v>62</v>
      </c>
      <c r="C50" s="1362"/>
      <c r="D50" s="559"/>
      <c r="E50" s="630"/>
      <c r="F50" s="631" t="s">
        <v>82</v>
      </c>
      <c r="G50" s="632" t="s">
        <v>100</v>
      </c>
      <c r="H50" s="633" t="s">
        <v>113</v>
      </c>
      <c r="I50" s="633" t="s">
        <v>113</v>
      </c>
      <c r="J50" s="634">
        <v>41766</v>
      </c>
      <c r="K50" s="634">
        <v>41837</v>
      </c>
      <c r="L50" s="633" t="s">
        <v>113</v>
      </c>
      <c r="M50" s="635">
        <v>41934</v>
      </c>
      <c r="N50" s="636">
        <f>M50+15</f>
        <v>41949</v>
      </c>
      <c r="O50" s="634">
        <f>N50+5</f>
        <v>41954</v>
      </c>
      <c r="P50" s="1448"/>
      <c r="Q50" s="562"/>
      <c r="R50" s="560"/>
      <c r="S50" s="1471"/>
      <c r="T50" s="637"/>
      <c r="U50" s="559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</row>
    <row r="51" spans="1:77" ht="22.5" customHeight="1" x14ac:dyDescent="0.2">
      <c r="A51" s="1357">
        <v>13</v>
      </c>
      <c r="B51" s="639" t="s">
        <v>454</v>
      </c>
      <c r="C51" s="761"/>
      <c r="D51" s="762"/>
      <c r="E51" s="776"/>
      <c r="F51" s="364"/>
      <c r="G51" s="777"/>
      <c r="H51" s="778"/>
      <c r="I51" s="778"/>
      <c r="J51" s="706"/>
      <c r="K51" s="706"/>
      <c r="L51" s="778"/>
      <c r="M51" s="779"/>
      <c r="N51" s="780"/>
      <c r="O51" s="706"/>
      <c r="P51" s="769"/>
      <c r="Q51" s="770"/>
      <c r="R51" s="761"/>
      <c r="S51" s="768"/>
      <c r="T51" s="781"/>
      <c r="U51" s="782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</row>
    <row r="52" spans="1:77" s="100" customFormat="1" ht="41.25" customHeight="1" x14ac:dyDescent="0.2">
      <c r="A52" s="1391"/>
      <c r="B52" s="312" t="s">
        <v>62</v>
      </c>
      <c r="C52" s="522" t="s">
        <v>356</v>
      </c>
      <c r="D52" s="521"/>
      <c r="E52" s="523" t="s">
        <v>372</v>
      </c>
      <c r="F52" s="99" t="s">
        <v>82</v>
      </c>
      <c r="G52" s="107" t="s">
        <v>155</v>
      </c>
      <c r="H52" s="99">
        <f>H21</f>
        <v>40313</v>
      </c>
      <c r="I52" s="99" t="str">
        <f>I21</f>
        <v>NA</v>
      </c>
      <c r="J52" s="99" t="s">
        <v>113</v>
      </c>
      <c r="K52" s="99" t="s">
        <v>113</v>
      </c>
      <c r="L52" s="99" t="s">
        <v>113</v>
      </c>
      <c r="M52" s="236" t="s">
        <v>113</v>
      </c>
      <c r="N52" s="200">
        <v>41822</v>
      </c>
      <c r="O52" s="200">
        <v>41823</v>
      </c>
      <c r="P52" s="549">
        <v>27872</v>
      </c>
      <c r="Q52" s="452" t="s">
        <v>122</v>
      </c>
      <c r="R52" s="546" t="s">
        <v>390</v>
      </c>
      <c r="S52" s="523" t="s">
        <v>391</v>
      </c>
      <c r="T52" s="114">
        <v>42185</v>
      </c>
      <c r="U52" s="524"/>
    </row>
    <row r="53" spans="1:77" s="100" customFormat="1" ht="12.75" customHeight="1" x14ac:dyDescent="0.2">
      <c r="A53" s="526"/>
      <c r="B53" s="527"/>
      <c r="C53" s="526"/>
      <c r="D53" s="528"/>
      <c r="E53" s="529"/>
      <c r="F53" s="531"/>
      <c r="G53" s="530"/>
      <c r="H53" s="531"/>
      <c r="I53" s="531"/>
      <c r="J53" s="531"/>
      <c r="K53" s="531"/>
      <c r="L53" s="531"/>
      <c r="M53" s="532"/>
      <c r="N53" s="513"/>
      <c r="O53" s="513"/>
      <c r="P53" s="533"/>
      <c r="Q53" s="534"/>
      <c r="R53" s="528"/>
      <c r="S53" s="529"/>
      <c r="T53" s="535"/>
      <c r="U53" s="528"/>
    </row>
    <row r="54" spans="1:77" s="100" customFormat="1" ht="12.75" customHeight="1" x14ac:dyDescent="0.2">
      <c r="A54" s="526"/>
      <c r="B54" s="527"/>
      <c r="C54" s="526"/>
      <c r="D54" s="528"/>
      <c r="E54" s="529"/>
      <c r="F54" s="531"/>
      <c r="G54" s="530"/>
      <c r="H54" s="531"/>
      <c r="I54" s="531"/>
      <c r="J54" s="531"/>
      <c r="K54" s="531"/>
      <c r="L54" s="531"/>
      <c r="M54" s="532"/>
      <c r="N54" s="513"/>
      <c r="O54" s="513"/>
      <c r="P54" s="533"/>
      <c r="Q54" s="534"/>
      <c r="R54" s="528"/>
      <c r="S54" s="529"/>
      <c r="T54" s="535"/>
      <c r="U54" s="528"/>
    </row>
    <row r="55" spans="1:77" s="72" customFormat="1" x14ac:dyDescent="0.2">
      <c r="A55" s="29"/>
      <c r="B55" s="29"/>
      <c r="C55" s="29"/>
      <c r="D55" s="29"/>
      <c r="E55" s="179"/>
      <c r="F55" s="52"/>
      <c r="G55" s="52"/>
      <c r="H55" s="53"/>
      <c r="I55" s="53"/>
      <c r="J55" s="53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29"/>
      <c r="W55" s="29"/>
      <c r="X55" s="83"/>
      <c r="Y55" s="29"/>
    </row>
    <row r="56" spans="1:77" s="72" customFormat="1" x14ac:dyDescent="0.2">
      <c r="A56" s="29"/>
      <c r="B56" s="29"/>
      <c r="C56" s="29"/>
      <c r="D56" s="29"/>
      <c r="E56" s="179"/>
      <c r="F56" s="52"/>
      <c r="G56" s="52"/>
      <c r="H56" s="53"/>
      <c r="I56" s="53"/>
      <c r="J56" s="53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29"/>
      <c r="W56" s="29"/>
      <c r="X56" s="83"/>
      <c r="Y56" s="29"/>
    </row>
    <row r="57" spans="1:77" s="72" customFormat="1" x14ac:dyDescent="0.2">
      <c r="A57" s="29"/>
      <c r="B57" s="29"/>
      <c r="C57" s="29"/>
      <c r="D57" s="29"/>
      <c r="E57" s="179"/>
      <c r="F57" s="52"/>
      <c r="G57" s="52"/>
      <c r="H57" s="53"/>
      <c r="I57" s="53"/>
      <c r="J57" s="53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29"/>
      <c r="W57" s="29"/>
      <c r="X57" s="83"/>
      <c r="Y57" s="29"/>
    </row>
    <row r="58" spans="1:77" s="72" customFormat="1" x14ac:dyDescent="0.2">
      <c r="A58" s="29"/>
      <c r="B58" s="29"/>
      <c r="C58" s="29"/>
      <c r="D58" s="29"/>
      <c r="E58" s="179"/>
      <c r="F58" s="52"/>
      <c r="G58" s="52"/>
      <c r="H58" s="53"/>
      <c r="I58" s="53"/>
      <c r="J58" s="53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29"/>
      <c r="W58" s="29"/>
      <c r="X58" s="83"/>
      <c r="Y58" s="29"/>
    </row>
    <row r="59" spans="1:77" s="72" customFormat="1" x14ac:dyDescent="0.2">
      <c r="A59" s="29"/>
      <c r="B59" s="29"/>
      <c r="C59" s="29"/>
      <c r="D59" s="29"/>
      <c r="E59" s="179"/>
      <c r="F59" s="52"/>
      <c r="G59" s="52"/>
      <c r="H59" s="53"/>
      <c r="I59" s="53"/>
      <c r="J59" s="53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29"/>
      <c r="W59" s="29"/>
      <c r="X59" s="83"/>
      <c r="Y59" s="29"/>
    </row>
    <row r="60" spans="1:77" s="72" customFormat="1" x14ac:dyDescent="0.2">
      <c r="A60" s="29"/>
      <c r="B60" s="29"/>
      <c r="C60" s="29"/>
      <c r="D60" s="29"/>
      <c r="E60" s="179"/>
      <c r="F60" s="52"/>
      <c r="G60" s="52"/>
      <c r="H60" s="53"/>
      <c r="I60" s="53"/>
      <c r="J60" s="53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29"/>
      <c r="W60" s="29"/>
      <c r="X60" s="83"/>
      <c r="Y60" s="29"/>
    </row>
    <row r="61" spans="1:77" s="72" customFormat="1" x14ac:dyDescent="0.2">
      <c r="A61" s="29"/>
      <c r="B61" s="29"/>
      <c r="C61" s="29"/>
      <c r="D61" s="29"/>
      <c r="E61" s="179"/>
      <c r="F61" s="52"/>
      <c r="G61" s="52"/>
      <c r="H61" s="53"/>
      <c r="I61" s="53"/>
      <c r="J61" s="53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29"/>
      <c r="W61" s="29"/>
      <c r="X61" s="83"/>
      <c r="Y61" s="29"/>
    </row>
    <row r="62" spans="1:77" s="72" customFormat="1" x14ac:dyDescent="0.2">
      <c r="A62" s="29"/>
      <c r="B62" s="29"/>
      <c r="C62" s="29"/>
      <c r="D62" s="29"/>
      <c r="E62" s="179"/>
      <c r="F62" s="52"/>
      <c r="G62" s="52"/>
      <c r="H62" s="53"/>
      <c r="I62" s="53"/>
      <c r="J62" s="53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29"/>
      <c r="W62" s="29"/>
      <c r="X62" s="83"/>
      <c r="Y62" s="29"/>
    </row>
    <row r="63" spans="1:77" s="72" customFormat="1" x14ac:dyDescent="0.2">
      <c r="A63" s="29"/>
      <c r="B63" s="29"/>
      <c r="C63" s="29"/>
      <c r="D63" s="29"/>
      <c r="E63" s="179"/>
      <c r="F63" s="52"/>
      <c r="G63" s="52"/>
      <c r="H63" s="53"/>
      <c r="I63" s="53"/>
      <c r="J63" s="53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29"/>
      <c r="W63" s="29"/>
      <c r="X63" s="83"/>
      <c r="Y63" s="29"/>
    </row>
    <row r="64" spans="1:77" s="72" customFormat="1" x14ac:dyDescent="0.2">
      <c r="A64" s="29"/>
      <c r="B64" s="29"/>
      <c r="C64" s="29"/>
      <c r="D64" s="29"/>
      <c r="E64" s="179"/>
      <c r="F64" s="52"/>
      <c r="G64" s="52"/>
      <c r="H64" s="53"/>
      <c r="I64" s="53"/>
      <c r="J64" s="53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29"/>
      <c r="W64" s="29"/>
      <c r="X64" s="83"/>
      <c r="Y64" s="29"/>
    </row>
    <row r="65" spans="1:25" s="72" customFormat="1" x14ac:dyDescent="0.2">
      <c r="A65" s="29"/>
      <c r="B65" s="29"/>
      <c r="C65" s="29"/>
      <c r="D65" s="29"/>
      <c r="E65" s="179"/>
      <c r="F65" s="52"/>
      <c r="G65" s="52"/>
      <c r="H65" s="53"/>
      <c r="I65" s="53"/>
      <c r="J65" s="53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29"/>
      <c r="W65" s="29"/>
      <c r="X65" s="83"/>
      <c r="Y65" s="29"/>
    </row>
    <row r="66" spans="1:25" s="72" customFormat="1" x14ac:dyDescent="0.2">
      <c r="A66" s="29"/>
      <c r="B66" s="29"/>
      <c r="C66" s="29"/>
      <c r="D66" s="29"/>
      <c r="E66" s="179"/>
      <c r="F66" s="52"/>
      <c r="G66" s="52"/>
      <c r="H66" s="53"/>
      <c r="I66" s="53"/>
      <c r="J66" s="53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29"/>
      <c r="W66" s="29"/>
      <c r="X66" s="83"/>
      <c r="Y66" s="29"/>
    </row>
    <row r="67" spans="1:25" s="72" customFormat="1" x14ac:dyDescent="0.2">
      <c r="A67" s="29"/>
      <c r="B67" s="29"/>
      <c r="C67" s="29"/>
      <c r="D67" s="29"/>
      <c r="E67" s="179"/>
      <c r="F67" s="52"/>
      <c r="G67" s="52"/>
      <c r="H67" s="53"/>
      <c r="I67" s="53"/>
      <c r="J67" s="53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29"/>
      <c r="W67" s="29"/>
      <c r="X67" s="83"/>
      <c r="Y67" s="29"/>
    </row>
    <row r="68" spans="1:25" s="72" customFormat="1" x14ac:dyDescent="0.2">
      <c r="A68" s="29"/>
      <c r="B68" s="29"/>
      <c r="C68" s="29"/>
      <c r="D68" s="29"/>
      <c r="E68" s="179"/>
      <c r="F68" s="52"/>
      <c r="G68" s="52"/>
      <c r="H68" s="53"/>
      <c r="I68" s="53"/>
      <c r="J68" s="53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29"/>
      <c r="W68" s="29"/>
      <c r="X68" s="83"/>
      <c r="Y68" s="29"/>
    </row>
    <row r="69" spans="1:25" s="72" customFormat="1" x14ac:dyDescent="0.2">
      <c r="A69" s="29"/>
      <c r="B69" s="29"/>
      <c r="C69" s="29"/>
      <c r="D69" s="29"/>
      <c r="E69" s="179"/>
      <c r="F69" s="52"/>
      <c r="G69" s="52"/>
      <c r="H69" s="53"/>
      <c r="I69" s="53"/>
      <c r="J69" s="53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29"/>
      <c r="W69" s="29"/>
      <c r="X69" s="83"/>
      <c r="Y69" s="29"/>
    </row>
    <row r="70" spans="1:25" s="72" customFormat="1" x14ac:dyDescent="0.2">
      <c r="A70" s="29"/>
      <c r="B70" s="29"/>
      <c r="C70" s="29"/>
      <c r="D70" s="29"/>
      <c r="E70" s="179"/>
      <c r="F70" s="52"/>
      <c r="G70" s="52"/>
      <c r="H70" s="53"/>
      <c r="I70" s="53"/>
      <c r="J70" s="53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29"/>
      <c r="W70" s="29"/>
      <c r="X70" s="83"/>
      <c r="Y70" s="29"/>
    </row>
    <row r="71" spans="1:25" s="72" customFormat="1" x14ac:dyDescent="0.2">
      <c r="A71" s="29"/>
      <c r="B71" s="29"/>
      <c r="C71" s="29"/>
      <c r="D71" s="29"/>
      <c r="E71" s="179"/>
      <c r="F71" s="52"/>
      <c r="G71" s="52"/>
      <c r="H71" s="53"/>
      <c r="I71" s="53"/>
      <c r="J71" s="53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29"/>
      <c r="W71" s="29"/>
      <c r="X71" s="83"/>
      <c r="Y71" s="29"/>
    </row>
    <row r="72" spans="1:25" s="72" customFormat="1" x14ac:dyDescent="0.2">
      <c r="A72" s="29"/>
      <c r="B72" s="29"/>
      <c r="C72" s="29"/>
      <c r="D72" s="29"/>
      <c r="E72" s="179"/>
      <c r="F72" s="52"/>
      <c r="G72" s="52"/>
      <c r="H72" s="53"/>
      <c r="I72" s="53"/>
      <c r="J72" s="53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29"/>
      <c r="W72" s="29"/>
      <c r="X72" s="83"/>
      <c r="Y72" s="29"/>
    </row>
    <row r="73" spans="1:25" s="72" customFormat="1" x14ac:dyDescent="0.2">
      <c r="A73" s="29"/>
      <c r="B73" s="29"/>
      <c r="C73" s="29"/>
      <c r="D73" s="29"/>
      <c r="E73" s="179"/>
      <c r="F73" s="52"/>
      <c r="G73" s="52"/>
      <c r="H73" s="53"/>
      <c r="I73" s="53"/>
      <c r="J73" s="53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29"/>
      <c r="W73" s="29"/>
      <c r="X73" s="83"/>
      <c r="Y73" s="29"/>
    </row>
    <row r="74" spans="1:25" x14ac:dyDescent="0.2">
      <c r="E74" s="178"/>
    </row>
    <row r="75" spans="1:25" x14ac:dyDescent="0.2">
      <c r="E75" s="178"/>
    </row>
    <row r="76" spans="1:25" x14ac:dyDescent="0.2">
      <c r="E76" s="178"/>
    </row>
    <row r="77" spans="1:25" x14ac:dyDescent="0.2">
      <c r="E77" s="178"/>
    </row>
    <row r="78" spans="1:25" x14ac:dyDescent="0.2">
      <c r="E78" s="178"/>
    </row>
    <row r="79" spans="1:25" x14ac:dyDescent="0.2">
      <c r="E79" s="178"/>
    </row>
    <row r="80" spans="1:25" x14ac:dyDescent="0.2">
      <c r="E80" s="178"/>
    </row>
    <row r="81" spans="5:5" x14ac:dyDescent="0.2">
      <c r="E81" s="178"/>
    </row>
    <row r="82" spans="5:5" x14ac:dyDescent="0.2">
      <c r="E82" s="178"/>
    </row>
    <row r="83" spans="5:5" x14ac:dyDescent="0.2">
      <c r="E83" s="178"/>
    </row>
    <row r="84" spans="5:5" x14ac:dyDescent="0.2">
      <c r="E84" s="178"/>
    </row>
    <row r="85" spans="5:5" x14ac:dyDescent="0.2">
      <c r="E85" s="178"/>
    </row>
    <row r="86" spans="5:5" x14ac:dyDescent="0.2">
      <c r="E86" s="178"/>
    </row>
    <row r="87" spans="5:5" x14ac:dyDescent="0.2">
      <c r="E87" s="178"/>
    </row>
    <row r="88" spans="5:5" x14ac:dyDescent="0.2">
      <c r="E88" s="178"/>
    </row>
    <row r="89" spans="5:5" x14ac:dyDescent="0.2">
      <c r="E89" s="178"/>
    </row>
    <row r="90" spans="5:5" x14ac:dyDescent="0.2">
      <c r="E90" s="178"/>
    </row>
    <row r="91" spans="5:5" x14ac:dyDescent="0.2">
      <c r="E91" s="178"/>
    </row>
    <row r="92" spans="5:5" x14ac:dyDescent="0.2">
      <c r="E92" s="178"/>
    </row>
    <row r="93" spans="5:5" x14ac:dyDescent="0.2">
      <c r="E93" s="178"/>
    </row>
    <row r="94" spans="5:5" x14ac:dyDescent="0.2">
      <c r="E94" s="178"/>
    </row>
    <row r="95" spans="5:5" x14ac:dyDescent="0.2">
      <c r="E95" s="178"/>
    </row>
    <row r="96" spans="5:5" x14ac:dyDescent="0.2">
      <c r="E96" s="178"/>
    </row>
    <row r="97" spans="5:5" x14ac:dyDescent="0.2">
      <c r="E97" s="178"/>
    </row>
    <row r="98" spans="5:5" x14ac:dyDescent="0.2">
      <c r="E98" s="178"/>
    </row>
    <row r="99" spans="5:5" x14ac:dyDescent="0.2">
      <c r="E99" s="178"/>
    </row>
    <row r="100" spans="5:5" x14ac:dyDescent="0.2">
      <c r="E100" s="178"/>
    </row>
    <row r="101" spans="5:5" x14ac:dyDescent="0.2">
      <c r="E101" s="178"/>
    </row>
  </sheetData>
  <mergeCells count="77">
    <mergeCell ref="A51:A52"/>
    <mergeCell ref="C47:C50"/>
    <mergeCell ref="C44:C46"/>
    <mergeCell ref="A35:A37"/>
    <mergeCell ref="S38:S39"/>
    <mergeCell ref="R38:R39"/>
    <mergeCell ref="A38:A39"/>
    <mergeCell ref="A40:A43"/>
    <mergeCell ref="E40:E43"/>
    <mergeCell ref="E38:E39"/>
    <mergeCell ref="C40:C43"/>
    <mergeCell ref="S40:S43"/>
    <mergeCell ref="S44:S46"/>
    <mergeCell ref="S47:S50"/>
    <mergeCell ref="S35:S37"/>
    <mergeCell ref="P44:P46"/>
    <mergeCell ref="S6:S8"/>
    <mergeCell ref="S24:S27"/>
    <mergeCell ref="U6:U8"/>
    <mergeCell ref="B1:S1"/>
    <mergeCell ref="B2:S2"/>
    <mergeCell ref="U9:U11"/>
    <mergeCell ref="S12:S14"/>
    <mergeCell ref="U12:U14"/>
    <mergeCell ref="S9:S11"/>
    <mergeCell ref="U15:U17"/>
    <mergeCell ref="S18:S20"/>
    <mergeCell ref="U18:U20"/>
    <mergeCell ref="S15:S17"/>
    <mergeCell ref="U21:U23"/>
    <mergeCell ref="S21:S23"/>
    <mergeCell ref="A9:A11"/>
    <mergeCell ref="C9:C11"/>
    <mergeCell ref="P9:P11"/>
    <mergeCell ref="Q9:Q11"/>
    <mergeCell ref="R9:R11"/>
    <mergeCell ref="A12:A14"/>
    <mergeCell ref="C12:C14"/>
    <mergeCell ref="P12:P14"/>
    <mergeCell ref="Q12:Q14"/>
    <mergeCell ref="R12:R14"/>
    <mergeCell ref="A6:A8"/>
    <mergeCell ref="C6:C8"/>
    <mergeCell ref="P6:P8"/>
    <mergeCell ref="Q6:Q8"/>
    <mergeCell ref="R6:R8"/>
    <mergeCell ref="A18:A20"/>
    <mergeCell ref="C18:C20"/>
    <mergeCell ref="P18:P20"/>
    <mergeCell ref="Q18:Q20"/>
    <mergeCell ref="R18:R20"/>
    <mergeCell ref="A15:A17"/>
    <mergeCell ref="C15:C17"/>
    <mergeCell ref="P15:P17"/>
    <mergeCell ref="Q15:Q17"/>
    <mergeCell ref="R15:R17"/>
    <mergeCell ref="A21:A23"/>
    <mergeCell ref="C21:C23"/>
    <mergeCell ref="U31:U34"/>
    <mergeCell ref="A31:A34"/>
    <mergeCell ref="C31:C34"/>
    <mergeCell ref="P31:P34"/>
    <mergeCell ref="Q31:Q34"/>
    <mergeCell ref="R31:R34"/>
    <mergeCell ref="S31:S34"/>
    <mergeCell ref="U24:U27"/>
    <mergeCell ref="A24:A27"/>
    <mergeCell ref="C24:C27"/>
    <mergeCell ref="P24:P27"/>
    <mergeCell ref="Q24:Q27"/>
    <mergeCell ref="R24:R27"/>
    <mergeCell ref="R44:R46"/>
    <mergeCell ref="P47:P50"/>
    <mergeCell ref="P21:P23"/>
    <mergeCell ref="Q21:Q23"/>
    <mergeCell ref="R21:R23"/>
    <mergeCell ref="Q44:Q46"/>
  </mergeCells>
  <pageMargins left="0" right="0" top="0.31" bottom="0.43" header="0.22" footer="0.3"/>
  <pageSetup paperSize="8" scale="65" orientation="landscape" r:id="rId1"/>
  <rowBreaks count="1" manualBreakCount="1">
    <brk id="37" max="16383" man="1"/>
  </rowBreaks>
  <colBreaks count="1" manualBreakCount="1">
    <brk id="21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view="pageBreakPreview" zoomScaleNormal="100" zoomScaleSheetLayoutView="100" workbookViewId="0">
      <selection activeCell="C1" sqref="C1:C1048576"/>
    </sheetView>
  </sheetViews>
  <sheetFormatPr defaultRowHeight="14.25" x14ac:dyDescent="0.2"/>
  <cols>
    <col min="1" max="1" width="5.125" customWidth="1"/>
    <col min="2" max="2" width="21.625" style="27" customWidth="1"/>
    <col min="3" max="3" width="10" customWidth="1"/>
    <col min="4" max="4" width="13.25" style="22" customWidth="1"/>
    <col min="5" max="6" width="11.125" style="22" customWidth="1"/>
    <col min="7" max="7" width="11.25" customWidth="1"/>
  </cols>
  <sheetData>
    <row r="1" spans="1:8" ht="15" x14ac:dyDescent="0.2">
      <c r="A1" s="148" t="s">
        <v>251</v>
      </c>
    </row>
    <row r="2" spans="1:8" x14ac:dyDescent="0.2">
      <c r="G2" s="22"/>
    </row>
    <row r="3" spans="1:8" ht="18" x14ac:dyDescent="0.25">
      <c r="A3" s="2" t="s">
        <v>76</v>
      </c>
      <c r="B3" s="23"/>
      <c r="C3" s="23"/>
      <c r="D3" s="24"/>
      <c r="E3" s="24"/>
      <c r="G3" s="23"/>
    </row>
    <row r="4" spans="1:8" x14ac:dyDescent="0.2">
      <c r="B4"/>
    </row>
    <row r="5" spans="1:8" ht="25.5" x14ac:dyDescent="0.2">
      <c r="A5" s="12" t="s">
        <v>42</v>
      </c>
      <c r="B5" s="12" t="s">
        <v>77</v>
      </c>
      <c r="C5" s="232" t="s">
        <v>78</v>
      </c>
      <c r="D5" s="233" t="s">
        <v>79</v>
      </c>
      <c r="E5" s="233" t="s">
        <v>80</v>
      </c>
      <c r="F5" s="234"/>
      <c r="G5" s="232" t="s">
        <v>15</v>
      </c>
      <c r="H5" t="s">
        <v>62</v>
      </c>
    </row>
    <row r="6" spans="1:8" ht="24.95" customHeight="1" x14ac:dyDescent="0.2">
      <c r="A6" s="15">
        <v>1</v>
      </c>
      <c r="B6" s="25" t="s">
        <v>108</v>
      </c>
      <c r="C6" s="15" t="s">
        <v>109</v>
      </c>
      <c r="D6" s="231">
        <v>40909</v>
      </c>
      <c r="E6" s="231">
        <v>42401</v>
      </c>
      <c r="F6" s="26"/>
      <c r="G6" s="15">
        <v>1</v>
      </c>
    </row>
    <row r="7" spans="1:8" ht="24.95" customHeight="1" x14ac:dyDescent="0.2">
      <c r="A7" s="15">
        <v>2</v>
      </c>
      <c r="B7" s="27" t="s">
        <v>108</v>
      </c>
      <c r="C7" s="15" t="s">
        <v>109</v>
      </c>
      <c r="D7" s="231">
        <v>40909</v>
      </c>
      <c r="E7" s="231">
        <v>42401</v>
      </c>
      <c r="F7" s="26"/>
      <c r="G7" s="15">
        <v>2</v>
      </c>
    </row>
    <row r="8" spans="1:8" ht="30.75" customHeight="1" x14ac:dyDescent="0.2">
      <c r="A8" s="15">
        <v>3</v>
      </c>
      <c r="B8" s="25" t="s">
        <v>112</v>
      </c>
      <c r="C8" s="15" t="s">
        <v>109</v>
      </c>
      <c r="D8" s="231">
        <v>40909</v>
      </c>
      <c r="E8" s="231">
        <v>42401</v>
      </c>
      <c r="F8" s="26"/>
      <c r="G8" s="15">
        <v>2</v>
      </c>
    </row>
    <row r="9" spans="1:8" ht="24.95" customHeight="1" x14ac:dyDescent="0.2">
      <c r="A9" s="15">
        <v>4</v>
      </c>
      <c r="B9" s="25" t="s">
        <v>115</v>
      </c>
      <c r="C9" s="15" t="s">
        <v>260</v>
      </c>
      <c r="D9" s="231">
        <v>41244</v>
      </c>
      <c r="E9" s="231">
        <v>41577</v>
      </c>
      <c r="F9" s="1479" t="s">
        <v>261</v>
      </c>
      <c r="G9" s="1480"/>
      <c r="H9" s="497" t="e">
        <f>'Consultant services- Firms'!#REF!</f>
        <v>#REF!</v>
      </c>
    </row>
    <row r="10" spans="1:8" ht="24.95" customHeight="1" x14ac:dyDescent="0.2">
      <c r="A10" s="15">
        <v>5</v>
      </c>
      <c r="B10" s="25" t="s">
        <v>231</v>
      </c>
      <c r="C10" s="15" t="s">
        <v>259</v>
      </c>
      <c r="D10" s="241">
        <v>40984</v>
      </c>
      <c r="E10" s="241">
        <v>40988</v>
      </c>
      <c r="F10" s="26" t="s">
        <v>232</v>
      </c>
      <c r="G10" s="15"/>
      <c r="H10">
        <v>1500</v>
      </c>
    </row>
    <row r="11" spans="1:8" ht="24.95" customHeight="1" x14ac:dyDescent="0.2">
      <c r="A11" s="15">
        <v>6</v>
      </c>
      <c r="B11" s="25" t="s">
        <v>361</v>
      </c>
      <c r="C11" s="15"/>
      <c r="D11" s="26"/>
      <c r="E11" s="26"/>
      <c r="F11" s="26"/>
      <c r="G11" s="15"/>
      <c r="H11" s="498"/>
    </row>
    <row r="12" spans="1:8" ht="24.95" customHeight="1" x14ac:dyDescent="0.2">
      <c r="A12" s="15"/>
      <c r="B12" s="25"/>
      <c r="C12" s="15"/>
      <c r="D12" s="26"/>
      <c r="E12" s="26"/>
      <c r="F12" s="26"/>
      <c r="G12" s="15"/>
    </row>
    <row r="13" spans="1:8" ht="24.95" customHeight="1" x14ac:dyDescent="0.2">
      <c r="A13" s="15"/>
      <c r="B13" s="25"/>
      <c r="C13" s="15"/>
      <c r="D13" s="26"/>
      <c r="E13" s="26"/>
      <c r="F13" s="26"/>
      <c r="G13" s="15"/>
    </row>
    <row r="14" spans="1:8" ht="24.95" customHeight="1" x14ac:dyDescent="0.2">
      <c r="A14" s="15"/>
      <c r="B14" s="25"/>
      <c r="C14" s="15"/>
      <c r="D14" s="26"/>
      <c r="E14" s="26"/>
      <c r="F14" s="26"/>
      <c r="G14" s="15"/>
    </row>
    <row r="15" spans="1:8" ht="24.95" customHeight="1" x14ac:dyDescent="0.2">
      <c r="A15" s="15"/>
      <c r="B15" s="25"/>
      <c r="C15" s="15"/>
      <c r="D15" s="26"/>
      <c r="E15" s="26"/>
      <c r="F15" s="26"/>
      <c r="G15" s="15"/>
    </row>
    <row r="16" spans="1:8" s="502" customFormat="1" ht="24.95" customHeight="1" x14ac:dyDescent="0.25">
      <c r="A16" s="499"/>
      <c r="B16" s="500" t="s">
        <v>362</v>
      </c>
      <c r="C16" s="499"/>
      <c r="D16" s="501"/>
      <c r="E16" s="501"/>
      <c r="F16" s="501"/>
      <c r="G16" s="499"/>
      <c r="H16" s="502" t="e">
        <f>SUM(H6:H15)</f>
        <v>#REF!</v>
      </c>
    </row>
    <row r="17" spans="1:9" ht="24.95" customHeight="1" x14ac:dyDescent="0.2">
      <c r="A17" s="15"/>
      <c r="B17" s="25"/>
      <c r="C17" s="15"/>
      <c r="D17" s="26"/>
      <c r="E17" s="26"/>
      <c r="F17" s="26"/>
      <c r="G17" s="15"/>
    </row>
    <row r="18" spans="1:9" ht="24.95" customHeight="1" x14ac:dyDescent="0.2">
      <c r="A18" s="15"/>
      <c r="B18" s="25"/>
      <c r="C18" s="15"/>
      <c r="D18" s="26"/>
      <c r="E18" s="26"/>
      <c r="F18" s="26"/>
      <c r="G18" s="15"/>
    </row>
    <row r="19" spans="1:9" ht="24.95" customHeight="1" x14ac:dyDescent="0.2">
      <c r="I19" s="22"/>
    </row>
  </sheetData>
  <mergeCells count="1">
    <mergeCell ref="F9:G9"/>
  </mergeCells>
  <phoneticPr fontId="8" type="noConversion"/>
  <pageMargins left="0.7" right="0.7" top="0.75" bottom="0.75" header="0.3" footer="0.3"/>
  <pageSetup paperSize="9" scale="8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8" sqref="A8"/>
    </sheetView>
  </sheetViews>
  <sheetFormatPr defaultRowHeight="14.25" x14ac:dyDescent="0.2"/>
  <cols>
    <col min="2" max="2" width="14" customWidth="1"/>
    <col min="3" max="3" width="12.375" customWidth="1"/>
    <col min="4" max="4" width="11.125" customWidth="1"/>
    <col min="12" max="12" width="15.875" customWidth="1"/>
    <col min="13" max="13" width="11.375" bestFit="1" customWidth="1"/>
    <col min="14" max="14" width="10.375" bestFit="1" customWidth="1"/>
  </cols>
  <sheetData>
    <row r="1" spans="1:14" x14ac:dyDescent="0.2">
      <c r="A1" t="s">
        <v>241</v>
      </c>
    </row>
    <row r="2" spans="1:14" ht="15" thickBot="1" x14ac:dyDescent="0.25"/>
    <row r="3" spans="1:14" ht="27.75" customHeight="1" thickBot="1" x14ac:dyDescent="0.25">
      <c r="A3" s="1481" t="s">
        <v>200</v>
      </c>
      <c r="B3" s="1481" t="s">
        <v>201</v>
      </c>
      <c r="C3" s="1483" t="s">
        <v>202</v>
      </c>
      <c r="D3" s="1484"/>
      <c r="E3" s="1485" t="s">
        <v>203</v>
      </c>
      <c r="F3" s="1486"/>
      <c r="G3" s="1487"/>
      <c r="H3" s="1488" t="s">
        <v>211</v>
      </c>
      <c r="I3" s="1489"/>
      <c r="J3" s="1483" t="s">
        <v>204</v>
      </c>
      <c r="K3" s="1484"/>
      <c r="L3" s="117" t="s">
        <v>205</v>
      </c>
    </row>
    <row r="4" spans="1:14" ht="29.25" thickBot="1" x14ac:dyDescent="0.25">
      <c r="A4" s="1482"/>
      <c r="B4" s="1482"/>
      <c r="C4" s="118" t="s">
        <v>206</v>
      </c>
      <c r="D4" s="118" t="s">
        <v>207</v>
      </c>
      <c r="E4" s="516" t="s">
        <v>206</v>
      </c>
      <c r="F4" s="516" t="s">
        <v>257</v>
      </c>
      <c r="G4" s="516" t="s">
        <v>256</v>
      </c>
      <c r="H4" s="126"/>
      <c r="I4" s="126"/>
      <c r="J4" s="118" t="s">
        <v>206</v>
      </c>
      <c r="K4" s="118" t="s">
        <v>207</v>
      </c>
      <c r="L4" s="118"/>
    </row>
    <row r="5" spans="1:14" ht="39" thickBot="1" x14ac:dyDescent="0.25">
      <c r="A5" s="119">
        <v>1</v>
      </c>
      <c r="B5" s="120" t="s">
        <v>16</v>
      </c>
      <c r="C5" s="120">
        <v>9</v>
      </c>
      <c r="D5" s="121" t="e">
        <f>'ICB and NCB'!#REF!+'ICB and NCB'!#REF!+'ICB and NCB'!#REF!+'ICB and NCB'!#REF!+'ICB and NCB'!#REF!+'ICB and NCB'!#REF!+Shopping!#REF!+Shopping!#REF!+Shopping!#REF!</f>
        <v>#REF!</v>
      </c>
      <c r="E5" s="517">
        <v>1</v>
      </c>
      <c r="F5" s="517"/>
      <c r="G5" s="518" t="e">
        <f>Shopping!#REF!</f>
        <v>#REF!</v>
      </c>
      <c r="H5" s="127">
        <v>0</v>
      </c>
      <c r="I5" s="127">
        <v>0</v>
      </c>
      <c r="J5" s="120">
        <v>8</v>
      </c>
      <c r="K5" s="122" t="e">
        <f>D5-Shopping!#REF!</f>
        <v>#REF!</v>
      </c>
      <c r="L5" s="120" t="s">
        <v>215</v>
      </c>
      <c r="M5" s="124"/>
    </row>
    <row r="6" spans="1:14" ht="39" thickBot="1" x14ac:dyDescent="0.25">
      <c r="A6" s="119">
        <v>2</v>
      </c>
      <c r="B6" s="120" t="s">
        <v>208</v>
      </c>
      <c r="C6" s="120">
        <v>3</v>
      </c>
      <c r="D6" s="121" t="e">
        <f>'Capacity building'!#REF!+'Capacity building'!#REF!+'Capacity building'!#REF!</f>
        <v>#REF!</v>
      </c>
      <c r="E6" s="517"/>
      <c r="F6" s="517"/>
      <c r="G6" s="517"/>
      <c r="H6" s="127"/>
      <c r="I6" s="127"/>
      <c r="J6" s="120">
        <v>3</v>
      </c>
      <c r="K6" s="121" t="e">
        <f>D6</f>
        <v>#REF!</v>
      </c>
      <c r="L6" s="120" t="s">
        <v>214</v>
      </c>
    </row>
    <row r="7" spans="1:14" ht="15" thickBot="1" x14ac:dyDescent="0.25">
      <c r="A7" s="119">
        <v>3</v>
      </c>
      <c r="B7" s="120" t="s">
        <v>17</v>
      </c>
      <c r="C7" s="125" t="s">
        <v>113</v>
      </c>
      <c r="D7" s="125" t="s">
        <v>113</v>
      </c>
      <c r="E7" s="519" t="s">
        <v>113</v>
      </c>
      <c r="F7" s="519"/>
      <c r="G7" s="519" t="s">
        <v>113</v>
      </c>
      <c r="H7" s="128" t="s">
        <v>113</v>
      </c>
      <c r="I7" s="128" t="s">
        <v>113</v>
      </c>
      <c r="J7" s="125" t="s">
        <v>113</v>
      </c>
      <c r="K7" s="125" t="s">
        <v>113</v>
      </c>
      <c r="L7" s="120"/>
    </row>
    <row r="8" spans="1:14" ht="77.25" thickBot="1" x14ac:dyDescent="0.25">
      <c r="A8" s="119">
        <v>4</v>
      </c>
      <c r="B8" s="120" t="s">
        <v>209</v>
      </c>
      <c r="C8" s="517">
        <v>19</v>
      </c>
      <c r="D8" s="520" t="e">
        <f>'Consultant services- Firms'!#REF!+'Consultant services- Firms'!#REF!+'Consultant services- Firms'!#REF!+'Consultant services- Firms'!#REF!+'Consultant services- Firms'!#REF!+'Consultant services- Firms'!#REF!+'Consultant services- Firms'!#REF!+'Consultant services- Individual'!#REF!+'Consultant services- Individual'!#REF!+'Consultant services- Individual'!#REF!+'Consultant services- Individual'!#REF!+'Consultant services- Individual'!#REF!+'Consultant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</f>
        <v>#REF!</v>
      </c>
      <c r="E8" s="517">
        <v>10</v>
      </c>
      <c r="F8" s="517">
        <v>52000</v>
      </c>
      <c r="G8" s="520" t="e">
        <f>'Consultant services- Individual'!#REF!+'Consultant services- Individual'!#REF!+'Consultant services- Individual'!#REF!+'Consultant services- PST Staff'!#REF!+'Consultant services- PST Staff'!#REF!+'Consultant services- PST Staff'!#REF!+'Consultant services- PST Staff'!#REF!+'Consultant services- PST Staff'!#REF!+'Consultant services- Firms'!#REF!</f>
        <v>#REF!</v>
      </c>
      <c r="H8" s="127">
        <v>8</v>
      </c>
      <c r="I8" s="129" t="e">
        <f>'Consultant services- Firms'!#REF!-'Consultant services- Firms'!#REF!+'Consultant services- PST Staff'!#REF!-'Consultant services- PST Staff'!#REF!+'Consultant services- PST Staff'!#REF!-'Consultant services- PST Staff'!#REF!+'Consultant services- PST Staff'!#REF!-'Consultant services- PST Staff'!#REF!+'Consultant services- PST Staff'!#REF!-'Consultant services- PST Staff'!#REF!+'Consultant services- PST Staff'!#REF!-'Consultant services- PST Staff'!#REF!</f>
        <v>#REF!</v>
      </c>
      <c r="J8" s="120">
        <f>C8-E8</f>
        <v>9</v>
      </c>
      <c r="K8" s="122" t="e">
        <f>D8-G8-I8</f>
        <v>#REF!</v>
      </c>
      <c r="L8" s="120" t="s">
        <v>216</v>
      </c>
      <c r="M8" s="123"/>
      <c r="N8" s="123"/>
    </row>
    <row r="9" spans="1:14" ht="15" thickBot="1" x14ac:dyDescent="0.25">
      <c r="A9" s="119">
        <v>5</v>
      </c>
      <c r="B9" s="120" t="s">
        <v>210</v>
      </c>
      <c r="C9" s="120"/>
      <c r="D9" s="121"/>
      <c r="E9" s="120"/>
      <c r="F9" s="120"/>
      <c r="G9" s="120"/>
      <c r="H9" s="127"/>
      <c r="I9" s="127"/>
      <c r="J9" s="120"/>
      <c r="K9" s="120"/>
      <c r="L9" s="120"/>
    </row>
    <row r="14" spans="1:14" x14ac:dyDescent="0.2">
      <c r="D14" s="124"/>
    </row>
    <row r="17" spans="9:9" x14ac:dyDescent="0.2">
      <c r="I17" s="130"/>
    </row>
  </sheetData>
  <mergeCells count="6">
    <mergeCell ref="A3:A4"/>
    <mergeCell ref="B3:B4"/>
    <mergeCell ref="C3:D3"/>
    <mergeCell ref="E3:G3"/>
    <mergeCell ref="J3:K3"/>
    <mergeCell ref="H3:I3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4" zoomScaleNormal="100" workbookViewId="0">
      <selection activeCell="E32" sqref="E32"/>
    </sheetView>
  </sheetViews>
  <sheetFormatPr defaultRowHeight="14.25" x14ac:dyDescent="0.2"/>
  <cols>
    <col min="1" max="1" width="18.875" customWidth="1"/>
    <col min="2" max="2" width="19.125" customWidth="1"/>
    <col min="3" max="3" width="16.5" customWidth="1"/>
    <col min="4" max="5" width="24.875" customWidth="1"/>
    <col min="6" max="6" width="16.375" customWidth="1"/>
  </cols>
  <sheetData>
    <row r="1" spans="1:6" hidden="1" x14ac:dyDescent="0.2">
      <c r="A1" s="15"/>
      <c r="B1" s="15" t="s">
        <v>62</v>
      </c>
      <c r="C1" t="s">
        <v>366</v>
      </c>
    </row>
    <row r="2" spans="1:6" hidden="1" x14ac:dyDescent="0.2">
      <c r="A2" s="15" t="s">
        <v>84</v>
      </c>
      <c r="B2" s="494" t="e">
        <f>'ICB and NCB'!#REF!</f>
        <v>#REF!</v>
      </c>
    </row>
    <row r="3" spans="1:6" hidden="1" x14ac:dyDescent="0.2">
      <c r="A3" s="15" t="s">
        <v>359</v>
      </c>
      <c r="B3" s="494" t="e">
        <f>Shopping!#REF!</f>
        <v>#REF!</v>
      </c>
    </row>
    <row r="4" spans="1:6" s="502" customFormat="1" ht="15" hidden="1" x14ac:dyDescent="0.25">
      <c r="A4" s="499" t="s">
        <v>364</v>
      </c>
      <c r="B4" s="504" t="e">
        <f>SUM(B2:B3)</f>
        <v>#REF!</v>
      </c>
      <c r="C4" s="502">
        <v>1600000</v>
      </c>
      <c r="F4" s="507" t="e">
        <f>C4-#REF!</f>
        <v>#REF!</v>
      </c>
    </row>
    <row r="5" spans="1:6" ht="15" hidden="1" x14ac:dyDescent="0.25">
      <c r="A5" s="15" t="s">
        <v>357</v>
      </c>
      <c r="B5" s="494" t="e">
        <f>'Consultant services- Firms'!#REF!</f>
        <v>#REF!</v>
      </c>
      <c r="F5" s="507"/>
    </row>
    <row r="6" spans="1:6" ht="15" hidden="1" x14ac:dyDescent="0.25">
      <c r="A6" s="15" t="s">
        <v>100</v>
      </c>
      <c r="B6" s="495" t="e">
        <f>'Consultant services- Individual'!#REF!</f>
        <v>#REF!</v>
      </c>
      <c r="F6" s="507"/>
    </row>
    <row r="7" spans="1:6" ht="15" hidden="1" x14ac:dyDescent="0.25">
      <c r="A7" s="15" t="s">
        <v>358</v>
      </c>
      <c r="B7" s="496" t="e">
        <f>'Consultant services- PST Staff'!#REF!</f>
        <v>#REF!</v>
      </c>
      <c r="F7" s="507"/>
    </row>
    <row r="8" spans="1:6" s="502" customFormat="1" ht="15" hidden="1" x14ac:dyDescent="0.25">
      <c r="A8" s="499" t="s">
        <v>368</v>
      </c>
      <c r="B8" s="235" t="e">
        <f>SUM(B5:B7)</f>
        <v>#REF!</v>
      </c>
      <c r="C8" s="502">
        <v>2904000</v>
      </c>
      <c r="F8" s="507" t="e">
        <f>C8-#REF!</f>
        <v>#REF!</v>
      </c>
    </row>
    <row r="9" spans="1:6" ht="15" hidden="1" x14ac:dyDescent="0.25">
      <c r="A9" s="503" t="s">
        <v>360</v>
      </c>
      <c r="B9" s="495" t="e">
        <f>'Capacity building'!H16</f>
        <v>#REF!</v>
      </c>
      <c r="C9">
        <v>2230000</v>
      </c>
      <c r="F9" s="507" t="e">
        <f>C9-#REF!</f>
        <v>#REF!</v>
      </c>
    </row>
    <row r="10" spans="1:6" s="502" customFormat="1" ht="15" hidden="1" x14ac:dyDescent="0.25">
      <c r="A10" s="505" t="s">
        <v>365</v>
      </c>
      <c r="B10" s="506"/>
      <c r="C10" s="502">
        <v>2816000</v>
      </c>
      <c r="F10" s="507" t="e">
        <f>C10-#REF!</f>
        <v>#REF!</v>
      </c>
    </row>
    <row r="11" spans="1:6" s="502" customFormat="1" ht="15" hidden="1" x14ac:dyDescent="0.25">
      <c r="A11" s="505" t="s">
        <v>367</v>
      </c>
      <c r="B11" s="506"/>
      <c r="C11" s="502">
        <v>450000</v>
      </c>
      <c r="F11" s="507" t="e">
        <f>C11-#REF!</f>
        <v>#REF!</v>
      </c>
    </row>
    <row r="12" spans="1:6" s="502" customFormat="1" ht="15" hidden="1" x14ac:dyDescent="0.25">
      <c r="A12" s="499" t="s">
        <v>363</v>
      </c>
      <c r="B12" s="235" t="e">
        <f>B4+B8+B9</f>
        <v>#REF!</v>
      </c>
      <c r="C12" s="502">
        <f>SUM(C2:C11)</f>
        <v>10000000</v>
      </c>
      <c r="F12" s="507" t="e">
        <f>C12-#REF!</f>
        <v>#REF!</v>
      </c>
    </row>
    <row r="13" spans="1:6" hidden="1" x14ac:dyDescent="0.2"/>
    <row r="17" spans="1:6" ht="27" customHeight="1" x14ac:dyDescent="0.25">
      <c r="A17" s="772"/>
      <c r="B17" s="772" t="s">
        <v>403</v>
      </c>
      <c r="C17" s="772" t="s">
        <v>404</v>
      </c>
      <c r="D17" s="774" t="s">
        <v>405</v>
      </c>
      <c r="E17" s="774" t="s">
        <v>408</v>
      </c>
      <c r="F17" s="775" t="s">
        <v>407</v>
      </c>
    </row>
    <row r="18" spans="1:6" ht="15" x14ac:dyDescent="0.25">
      <c r="A18" s="772" t="s">
        <v>16</v>
      </c>
      <c r="B18" s="773">
        <f>Shopping!N15+Shopping!N27+Shopping!N29+Shopping!N32+Shopping!N35/215+Shopping!N38+Shopping!N41/215+Shopping!N47+Shopping!N50</f>
        <v>66280.942325581404</v>
      </c>
      <c r="C18" s="773"/>
      <c r="D18" s="773" t="e">
        <f>'ICB and NCB'!#REF!+'ICB and NCB'!#REF!+'ICB and NCB'!#REF!+'ICB and NCB'!#REF!+'ICB and NCB'!#REF!+'ICB and NCB'!#REF!+Shopping!N15+Shopping!N27+Shopping!N29+Shopping!N32+Shopping!N35/215+Shopping!N38+Shopping!N41/215+Shopping!N47+Shopping!N50+Shopping!#REF!+Shopping!#REF!+Shopping!#REF!+Shopping!#REF!+Shopping!#REF!+Shopping!#REF!+Shopping!#REF!</f>
        <v>#REF!</v>
      </c>
      <c r="E18" s="773"/>
      <c r="F18" s="771"/>
    </row>
    <row r="19" spans="1:6" ht="15" x14ac:dyDescent="0.25">
      <c r="A19" s="772" t="s">
        <v>401</v>
      </c>
      <c r="B19" s="773">
        <f>'Consultant services- Firms'!S6+'Consultant services- Firms'!S47+'Consultant services- Firms'!S53+'Consultant services- Individual'!P18+'Consultant services- Individual'!P28+'Consultant services- Individual'!P31+'Consultant services- Individual'!P34+'Consultant services- Individual'!P37+'Consultant services- Individual'!P44+'Consultant services- Individual'!P47+'Consultant services- Individual'!P50+'Consultant services- Individual'!P53+'Consultant services- PST Staff'!P9+'Consultant services- PST Staff'!P12+'Consultant services- PST Staff'!P15+'Consultant services- PST Staff'!P18+'Consultant services- PST Staff'!P21+'Consultant services- PST Staff'!P37+'Consultant services- PST Staff'!P38+'Consultant services- PST Staff'!P39+'Consultant services- PST Staff'!P44+'Consultant services- PST Staff'!P52</f>
        <v>2795383.45</v>
      </c>
      <c r="C19" s="773"/>
      <c r="D19" s="773" t="e">
        <f>'Consultant services- Firms'!#REF!+'Consultant services- Firms'!#REF!+'Consultant services- Firms'!#REF!+'Consultant services- Firms'!#REF!+'Consultant services- Firms'!#REF!+'Consultant services- Firms'!#REF!+'Consultant services- Firms'!#REF!+'Consultant services- Firms'!#REF!+'Consultant services- Firms'!#REF!+'Consultant services- Firms'!#REF!+'Consultant services- Individual'!#REF!+'Consultant services- Individual'!#REF!+'Consultant services- Individual'!#REF!+'Consultant services- Individual'!#REF!+'Consultant services- Individual'!#REF!+'Consultant services- Individual'!#REF!+'Consultant services- Individual'!#REF!+'Consultant services- Individual'!#REF!+'Consultant services- Individual'!#REF!+'Consultant services- Individual'!#REF!+'Consultant services- Individual'!#REF!+'Consultant services- Individual'!#REF!+'Consultant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Firms'!#REF!+'Consultant services- Firms'!#REF!+'Consultant services- Firms'!#REF!+'Consultant services- Firms'!#REF!+'Consultant services- Individual'!#REF!+'Consultant services- Individual'!#REF!+'Consultant services- Firms'!#REF!</f>
        <v>#REF!</v>
      </c>
      <c r="E19" s="773"/>
      <c r="F19" s="771"/>
    </row>
    <row r="20" spans="1:6" ht="15" x14ac:dyDescent="0.25">
      <c r="A20" s="772" t="s">
        <v>360</v>
      </c>
      <c r="B20" s="773">
        <f>'Consultant services- Firms'!S50+97878</f>
        <v>109158</v>
      </c>
      <c r="C20" s="773"/>
      <c r="D20" s="773">
        <f>B20</f>
        <v>109158</v>
      </c>
      <c r="E20" s="773"/>
      <c r="F20" s="771"/>
    </row>
    <row r="21" spans="1:6" ht="15" x14ac:dyDescent="0.25">
      <c r="A21" s="772" t="s">
        <v>402</v>
      </c>
      <c r="B21" s="773">
        <f>60122+2295+2473</f>
        <v>64890</v>
      </c>
      <c r="C21" s="773"/>
      <c r="D21" s="773">
        <f>B21</f>
        <v>64890</v>
      </c>
      <c r="E21" s="773"/>
      <c r="F21" s="771"/>
    </row>
    <row r="22" spans="1:6" ht="15" x14ac:dyDescent="0.25">
      <c r="A22" s="772" t="s">
        <v>406</v>
      </c>
      <c r="B22" s="773"/>
      <c r="C22" s="773"/>
      <c r="D22" s="826" t="e">
        <f>10000000-D18-D19-D20-D21</f>
        <v>#REF!</v>
      </c>
      <c r="E22" s="773"/>
      <c r="F22" s="771"/>
    </row>
    <row r="23" spans="1:6" ht="15" x14ac:dyDescent="0.25">
      <c r="A23" s="775" t="s">
        <v>363</v>
      </c>
      <c r="B23" s="809">
        <f>SUM(B18:B21)</f>
        <v>3035712.3923255815</v>
      </c>
      <c r="C23" s="773"/>
      <c r="D23" s="824" t="e">
        <f>SUM(D18:D22)</f>
        <v>#REF!</v>
      </c>
      <c r="E23" s="773"/>
      <c r="F23" s="771"/>
    </row>
    <row r="26" spans="1:6" ht="30" x14ac:dyDescent="0.25">
      <c r="A26" s="771"/>
      <c r="B26" s="774" t="s">
        <v>417</v>
      </c>
    </row>
    <row r="27" spans="1:6" x14ac:dyDescent="0.2">
      <c r="A27" s="810" t="s">
        <v>414</v>
      </c>
      <c r="B27" s="811" t="e">
        <f>'ICB and NCB'!#REF!+'ICB and NCB'!#REF!+'ICB and NCB'!#REF!+'Consultant services- Firms'!#REF!+'Consultant services- Firms'!#REF!+'Consultant services- Firms'!#REF!+'Consultant services- Firms'!#REF!+'Consultant services- Individual'!#REF!+'Consultant services- Individual'!#REF!+Shopping!N32+Shopping!N35/215+Shopping!#REF!+Shopping!#REF!+'Consultant services- Firms'!#REF!+Shopping!#REF!+Shopping!#REF!+Shopping!#REF!+'Consultant services- Firms'!#REF!</f>
        <v>#REF!</v>
      </c>
    </row>
    <row r="28" spans="1:6" x14ac:dyDescent="0.2">
      <c r="A28" s="810" t="s">
        <v>415</v>
      </c>
      <c r="B28" s="811" t="e">
        <f>'ICB and NCB'!#REF!+'ICB and NCB'!#REF!+'ICB and NCB'!#REF!+'Consultant services- Individual'!#REF!+'Consultant services- Individual'!#REF!+'Consultant services- Individual'!#REF!+'Consultant services- Individual'!#REF!+'Consultant services- Individual'!#REF!+'Consultant services- Individual'!#REF!+'Consultant services- Individual'!#REF!+'Consultant services- Firms'!#REF!+'Consultant services- Firms'!#REF!+'Consultant services- Firms'!#REF!+'Consultant services- Firms'!#REF!+'Consultant services- Individual'!#REF!+'Consultant services- Individual'!#REF!+Shopping!#REF!</f>
        <v>#REF!</v>
      </c>
    </row>
    <row r="29" spans="1:6" x14ac:dyDescent="0.2">
      <c r="A29" s="810" t="s">
        <v>416</v>
      </c>
      <c r="B29" s="811" t="e">
        <f>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Firms'!#REF!+'Consultant services- Firms'!#REF!+'Consultant services- Firms'!#REF!+'Consultant services- Firms'!#REF!+'Consultant services- Firms'!#REF!+Shopping!N15+Shopping!N27+Shopping!N29+Shopping!N38+(Shopping!N41/215)+Shopping!N47+Shopping!N50+Shopping!#REF!+'Consultant services- Individual'!#REF!+'Consultant services- Individual'!#REF!+'Consultant services- Individual'!#REF!+'Consultant services- PST Staff'!#REF!</f>
        <v>#REF!</v>
      </c>
    </row>
    <row r="30" spans="1:6" x14ac:dyDescent="0.2">
      <c r="A30" s="810" t="s">
        <v>360</v>
      </c>
      <c r="B30" s="808">
        <f>D20</f>
        <v>109158</v>
      </c>
    </row>
    <row r="31" spans="1:6" x14ac:dyDescent="0.2">
      <c r="A31" s="810" t="s">
        <v>402</v>
      </c>
      <c r="B31" s="808">
        <f>D21</f>
        <v>64890</v>
      </c>
    </row>
    <row r="32" spans="1:6" x14ac:dyDescent="0.2">
      <c r="A32" s="810"/>
      <c r="B32" s="825" t="e">
        <f>D22</f>
        <v>#REF!</v>
      </c>
    </row>
    <row r="33" spans="1:4" x14ac:dyDescent="0.2">
      <c r="A33" s="810"/>
      <c r="B33" s="823" t="e">
        <f>SUM(B27:B32)</f>
        <v>#REF!</v>
      </c>
      <c r="D33" s="812" t="e">
        <f>D23-B33</f>
        <v>#REF!</v>
      </c>
    </row>
    <row r="37" spans="1:4" ht="15" x14ac:dyDescent="0.25">
      <c r="A37" s="502" t="s">
        <v>416</v>
      </c>
    </row>
    <row r="39" spans="1:4" ht="30" x14ac:dyDescent="0.25">
      <c r="A39" s="771"/>
      <c r="B39" s="774" t="s">
        <v>417</v>
      </c>
    </row>
    <row r="40" spans="1:4" x14ac:dyDescent="0.2">
      <c r="A40" s="810" t="s">
        <v>16</v>
      </c>
      <c r="B40" s="834" t="e">
        <f>Shopping!N15+Shopping!N27+Shopping!N29+Shopping!N38+Shopping!N41/215+Shopping!N47+Shopping!N50+Shopping!#REF!</f>
        <v>#REF!</v>
      </c>
    </row>
    <row r="41" spans="1:4" x14ac:dyDescent="0.2">
      <c r="A41" s="810" t="s">
        <v>425</v>
      </c>
      <c r="B41" s="834" t="e">
        <f>'Consultant services- Firms'!#REF!+'Consultant services- Firms'!#REF!+'Consultant services- Firms'!#REF!+'Consultant services- Firms'!#REF!+'Consultant services- Firms'!#REF!</f>
        <v>#REF!</v>
      </c>
    </row>
    <row r="42" spans="1:4" x14ac:dyDescent="0.2">
      <c r="A42" s="810" t="s">
        <v>424</v>
      </c>
      <c r="B42" s="834" t="e">
        <f>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Staff'!#REF!+'Consultant services- PST Staff'!#REF!</f>
        <v>#REF!</v>
      </c>
    </row>
    <row r="43" spans="1:4" x14ac:dyDescent="0.2">
      <c r="A43" s="810" t="s">
        <v>423</v>
      </c>
      <c r="B43" s="834" t="e">
        <f>'Consultant services- Individual'!P28+'Consultant services- Individual'!P31+'Consultant services- Individual'!#REF!</f>
        <v>#REF!</v>
      </c>
      <c r="D43" s="130"/>
    </row>
    <row r="44" spans="1:4" x14ac:dyDescent="0.2">
      <c r="A44" s="810" t="s">
        <v>360</v>
      </c>
      <c r="B44" s="835"/>
    </row>
    <row r="45" spans="1:4" x14ac:dyDescent="0.2">
      <c r="A45" s="810" t="s">
        <v>402</v>
      </c>
      <c r="B45" s="835"/>
    </row>
    <row r="46" spans="1:4" x14ac:dyDescent="0.2">
      <c r="A46" s="810"/>
      <c r="B46" s="835"/>
    </row>
    <row r="47" spans="1:4" x14ac:dyDescent="0.2">
      <c r="A47" s="810"/>
      <c r="B47" s="8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General</vt:lpstr>
      <vt:lpstr>ICB and NCB</vt:lpstr>
      <vt:lpstr>Shopping</vt:lpstr>
      <vt:lpstr>Consultant services- Firms</vt:lpstr>
      <vt:lpstr>Consultant services- Individual</vt:lpstr>
      <vt:lpstr>Consultant services- PST Staff</vt:lpstr>
      <vt:lpstr>Capacity building</vt:lpstr>
      <vt:lpstr>Procurement Information</vt:lpstr>
      <vt:lpstr>Budgeting</vt:lpstr>
      <vt:lpstr>'Capacity building'!Print_Area</vt:lpstr>
      <vt:lpstr>'Consultant services- Firms'!Print_Area</vt:lpstr>
      <vt:lpstr>'Consultant services- Individual'!Print_Area</vt:lpstr>
      <vt:lpstr>'Consultant services- PST Staff'!Print_Area</vt:lpstr>
      <vt:lpstr>General!Print_Area</vt:lpstr>
      <vt:lpstr>'ICB and NCB'!Print_Area</vt:lpstr>
      <vt:lpstr>'Consultant services- Firms'!Print_Titles</vt:lpstr>
      <vt:lpstr>'Consultant services- Individual'!Print_Titles</vt:lpstr>
      <vt:lpstr>'Consultant services- PST Staff'!Print_Titles</vt:lpstr>
      <vt:lpstr>'ICB and NCB'!Print_Titles</vt:lpstr>
      <vt:lpstr>Shopping!Print_Titles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wb364899</dc:creator>
  <cp:lastModifiedBy>Ashraf Ahmed Hasan Al-Wazzan</cp:lastModifiedBy>
  <cp:lastPrinted>2014-05-29T12:16:10Z</cp:lastPrinted>
  <dcterms:created xsi:type="dcterms:W3CDTF">2010-04-26T08:11:08Z</dcterms:created>
  <dcterms:modified xsi:type="dcterms:W3CDTF">2014-10-29T09:54:29Z</dcterms:modified>
</cp:coreProperties>
</file>