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IDU\IDU team\Jurga\"/>
    </mc:Choice>
  </mc:AlternateContent>
  <bookViews>
    <workbookView xWindow="-30" yWindow="2430" windowWidth="12120" windowHeight="2145" tabRatio="733" activeTab="7"/>
  </bookViews>
  <sheets>
    <sheet name="Threshold" sheetId="13" r:id="rId1"/>
    <sheet name="PRthresh_20090114" sheetId="10" r:id="rId2"/>
    <sheet name="Training" sheetId="12" r:id="rId3"/>
    <sheet name="Works &amp; Goods " sheetId="5" r:id="rId4"/>
    <sheet name="Shopping" sheetId="8" r:id="rId5"/>
    <sheet name="Firms Cons." sheetId="4" r:id="rId6"/>
    <sheet name="Ind. Cons." sheetId="6" r:id="rId7"/>
    <sheet name="School Grants" sheetId="14" r:id="rId8"/>
  </sheets>
  <definedNames>
    <definedName name="_xlnm._FilterDatabase" localSheetId="5" hidden="1">'Firms Cons.'!$B$7:$AW$82</definedName>
    <definedName name="_xlnm._FilterDatabase" localSheetId="6" hidden="1">'Ind. Cons.'!$B$7:$U$7</definedName>
    <definedName name="_xlnm._FilterDatabase" localSheetId="4" hidden="1">Shopping!$B$7:$AI$7</definedName>
    <definedName name="_xlnm._FilterDatabase" localSheetId="2" hidden="1">Training!$B$7:$AZ$7</definedName>
    <definedName name="_xlnm._FilterDatabase" localSheetId="3" hidden="1">'Works &amp; Goods '!$B$7:$AK$16</definedName>
    <definedName name="ane">#REF!</definedName>
    <definedName name="arc">#REF!</definedName>
    <definedName name="cco">#REF!</definedName>
    <definedName name="eng">#REF!</definedName>
    <definedName name="icf">#REF!</definedName>
    <definedName name="ici">#REF!</definedName>
    <definedName name="ncf">#REF!</definedName>
    <definedName name="nci">#REF!</definedName>
    <definedName name="pcu">#REF!</definedName>
    <definedName name="_xlnm.Print_Area" localSheetId="5">'Firms Cons.'!$A$1:$AW$100</definedName>
    <definedName name="_xlnm.Print_Area" localSheetId="6">'Ind. Cons.'!$A$1:$AI$114</definedName>
    <definedName name="_xlnm.Print_Area" localSheetId="4">Shopping!$A$1:$AD$54</definedName>
    <definedName name="_xlnm.Print_Area" localSheetId="2">Training!$A$1:$AA$27</definedName>
    <definedName name="_xlnm.Print_Area" localSheetId="3">'Works &amp; Goods '!$A$1:$AL$62</definedName>
    <definedName name="_xlnm.Print_Titles" localSheetId="5">'Firms Cons.'!$3:$6</definedName>
    <definedName name="_xlnm.Print_Titles" localSheetId="6">'Ind. Cons.'!$3:$6</definedName>
    <definedName name="_xlnm.Print_Titles" localSheetId="4">Shopping!$3:$6</definedName>
    <definedName name="_xlnm.Print_Titles" localSheetId="2">Training!$3:$6</definedName>
    <definedName name="_xlnm.Print_Titles" localSheetId="3">'Works &amp; Goods '!$3:$6</definedName>
    <definedName name="rco">#REF!</definedName>
    <definedName name="sdrrate">#REF!</definedName>
    <definedName name="spn">#REF!</definedName>
    <definedName name="stc">#REF!</definedName>
    <definedName name="tng">#REF!</definedName>
  </definedNames>
  <calcPr calcId="152511"/>
</workbook>
</file>

<file path=xl/calcChain.xml><?xml version="1.0" encoding="utf-8"?>
<calcChain xmlns="http://schemas.openxmlformats.org/spreadsheetml/2006/main">
  <c r="M112" i="6" l="1"/>
  <c r="Y111" i="6"/>
  <c r="AA111" i="6" s="1"/>
  <c r="M111" i="6"/>
  <c r="AC88" i="6"/>
  <c r="AC73" i="6"/>
  <c r="AC106" i="6" l="1"/>
  <c r="L61" i="5" l="1"/>
  <c r="N61" i="5" s="1"/>
  <c r="P61" i="5" s="1"/>
  <c r="R61" i="5" s="1"/>
  <c r="L49" i="5"/>
  <c r="N49" i="5" s="1"/>
  <c r="P49" i="5" s="1"/>
  <c r="R49" i="5" s="1"/>
  <c r="L46" i="5"/>
  <c r="N46" i="5" s="1"/>
  <c r="P46" i="5" s="1"/>
  <c r="R46" i="5" s="1"/>
  <c r="L43" i="5"/>
  <c r="N43" i="5" s="1"/>
  <c r="P43" i="5" s="1"/>
  <c r="R43" i="5" s="1"/>
  <c r="V25" i="12"/>
  <c r="S9" i="6" l="1"/>
  <c r="W9" i="6" s="1"/>
  <c r="AF111" i="6" l="1"/>
  <c r="AD110" i="6"/>
  <c r="AC110" i="6" s="1"/>
  <c r="AA110" i="6" s="1"/>
  <c r="Y110" i="6" s="1"/>
  <c r="W110" i="6" s="1"/>
  <c r="U110" i="6" s="1"/>
  <c r="S110" i="6" s="1"/>
  <c r="Q110" i="6" s="1"/>
  <c r="O110" i="6" s="1"/>
  <c r="M110" i="6" s="1"/>
  <c r="K110" i="6" s="1"/>
  <c r="AR81" i="4" l="1"/>
  <c r="AR75" i="4"/>
  <c r="K39" i="6" l="1"/>
  <c r="M39" i="6" s="1"/>
  <c r="O39" i="6" s="1"/>
  <c r="Q39" i="6" s="1"/>
  <c r="S38" i="6"/>
  <c r="W38" i="6" s="1"/>
  <c r="AA38" i="6" s="1"/>
  <c r="AC38" i="6" s="1"/>
  <c r="AF38" i="6" s="1"/>
  <c r="S72" i="6"/>
  <c r="U72" i="6" s="1"/>
  <c r="W72" i="6" s="1"/>
  <c r="Y72" i="6" s="1"/>
  <c r="AA72" i="6" s="1"/>
  <c r="AC72" i="6" s="1"/>
  <c r="AF72" i="6" s="1"/>
  <c r="K73" i="6"/>
  <c r="M73" i="6" s="1"/>
  <c r="O73" i="6" s="1"/>
  <c r="Q73" i="6" s="1"/>
  <c r="S73" i="6" s="1"/>
  <c r="K85" i="6"/>
  <c r="M85" i="6" s="1"/>
  <c r="O85" i="6" s="1"/>
  <c r="Q85" i="6" s="1"/>
  <c r="Q97" i="6"/>
  <c r="Q100" i="6"/>
  <c r="Q103" i="6"/>
  <c r="Q106" i="6"/>
  <c r="S106" i="6" s="1"/>
  <c r="S105" i="6"/>
  <c r="K88" i="6"/>
  <c r="M88" i="6" s="1"/>
  <c r="O88" i="6" s="1"/>
  <c r="Q88" i="6" s="1"/>
  <c r="S88" i="6" s="1"/>
  <c r="K97" i="6"/>
  <c r="M97" i="6" s="1"/>
  <c r="K100" i="6"/>
  <c r="M100" i="6" s="1"/>
  <c r="K103" i="6"/>
  <c r="M103" i="6" s="1"/>
  <c r="K106" i="6"/>
  <c r="M106" i="6" s="1"/>
  <c r="Y13" i="6"/>
  <c r="AA13" i="6" s="1"/>
  <c r="AC13" i="6" s="1"/>
  <c r="AC61" i="5" l="1"/>
  <c r="AB61" i="5"/>
  <c r="AD61" i="5" s="1"/>
  <c r="Y61" i="5"/>
  <c r="W61" i="5"/>
  <c r="AA60" i="5"/>
  <c r="N60" i="5"/>
  <c r="P60" i="5" s="1"/>
  <c r="R60" i="5" s="1"/>
  <c r="T60" i="5" s="1"/>
  <c r="V60" i="5" s="1"/>
  <c r="X60" i="5" s="1"/>
  <c r="Z60" i="5" s="1"/>
  <c r="AA59" i="5"/>
  <c r="AC59" i="5" s="1"/>
  <c r="X59" i="5"/>
  <c r="V59" i="5" s="1"/>
  <c r="T59" i="5" s="1"/>
  <c r="R59" i="5" s="1"/>
  <c r="P59" i="5" s="1"/>
  <c r="L39" i="5"/>
  <c r="AC60" i="5" l="1"/>
  <c r="AB59" i="5"/>
  <c r="N59" i="5"/>
  <c r="L59" i="5"/>
  <c r="J59" i="5" s="1"/>
  <c r="L40" i="5"/>
  <c r="N40" i="5" s="1"/>
  <c r="P40" i="5" s="1"/>
  <c r="R40" i="5" s="1"/>
  <c r="K109" i="6" l="1"/>
  <c r="M109" i="6" s="1"/>
  <c r="O109" i="6" s="1"/>
  <c r="Q109" i="6" s="1"/>
  <c r="M13" i="6" l="1"/>
  <c r="O13" i="6" s="1"/>
  <c r="AO10" i="4"/>
  <c r="AQ10" i="4" s="1"/>
  <c r="AT10" i="4" s="1"/>
  <c r="AS19" i="4" l="1"/>
  <c r="X52" i="8"/>
  <c r="AA52" i="8" s="1"/>
  <c r="AR42" i="4" l="1"/>
  <c r="M42" i="4"/>
  <c r="O42" i="4" s="1"/>
  <c r="Q42" i="4" s="1"/>
  <c r="S42" i="4" s="1"/>
  <c r="U42" i="4" s="1"/>
  <c r="W42" i="4" s="1"/>
  <c r="Y42" i="4" s="1"/>
  <c r="AA42" i="4" s="1"/>
  <c r="AC42" i="4" s="1"/>
  <c r="AE42" i="4" s="1"/>
  <c r="AG42" i="4" s="1"/>
  <c r="AI42" i="4" s="1"/>
  <c r="AK42" i="4" s="1"/>
  <c r="AM42" i="4" s="1"/>
  <c r="AO42" i="4" s="1"/>
  <c r="AQ42" i="4" s="1"/>
  <c r="M41" i="4"/>
  <c r="O41" i="4" s="1"/>
  <c r="Q41" i="4" s="1"/>
  <c r="S41" i="4" s="1"/>
  <c r="U41" i="4" s="1"/>
  <c r="W41" i="4" s="1"/>
  <c r="Y41" i="4" s="1"/>
  <c r="AA41" i="4" s="1"/>
  <c r="AC41" i="4" s="1"/>
  <c r="AE41" i="4" s="1"/>
  <c r="AG41" i="4" s="1"/>
  <c r="AI41" i="4" s="1"/>
  <c r="AK41" i="4" s="1"/>
  <c r="AM41" i="4" s="1"/>
  <c r="AO41" i="4" s="1"/>
  <c r="AQ41" i="4" s="1"/>
  <c r="AT41" i="4" s="1"/>
  <c r="AT42" i="4" l="1"/>
  <c r="M12" i="6" l="1"/>
  <c r="O12" i="6" s="1"/>
  <c r="W12" i="6" s="1"/>
  <c r="Y12" i="6" s="1"/>
  <c r="AE13" i="6"/>
  <c r="AD11" i="6"/>
  <c r="AC11" i="6"/>
  <c r="Y11" i="6"/>
  <c r="W11" i="6"/>
  <c r="U11" i="6"/>
  <c r="S11" i="6" s="1"/>
  <c r="Q11" i="6" s="1"/>
  <c r="O11" i="6" s="1"/>
  <c r="M11" i="6" s="1"/>
  <c r="K11" i="6" s="1"/>
  <c r="AF11" i="6" l="1"/>
  <c r="AA12" i="6"/>
  <c r="AC12" i="6" s="1"/>
  <c r="AF12" i="6" s="1"/>
  <c r="AE11" i="6"/>
  <c r="S87" i="6" l="1"/>
  <c r="W87" i="6" s="1"/>
  <c r="AA87" i="6" s="1"/>
  <c r="AC87" i="6" s="1"/>
  <c r="M99" i="6"/>
  <c r="M105" i="6"/>
  <c r="M108" i="6"/>
  <c r="X51" i="8" l="1"/>
  <c r="M21" i="4"/>
  <c r="AG18" i="4"/>
  <c r="AI18" i="4" s="1"/>
  <c r="AK18" i="4" s="1"/>
  <c r="AM18" i="4" s="1"/>
  <c r="N52" i="8"/>
  <c r="P52" i="8" s="1"/>
  <c r="W49" i="5"/>
  <c r="N48" i="5"/>
  <c r="N45" i="5"/>
  <c r="P45" i="5" s="1"/>
  <c r="R45" i="5" s="1"/>
  <c r="N42" i="5"/>
  <c r="P42" i="5" s="1"/>
  <c r="R42" i="5" s="1"/>
  <c r="P48" i="5" l="1"/>
  <c r="R48" i="5" s="1"/>
  <c r="T48" i="5" s="1"/>
  <c r="V48" i="5" s="1"/>
  <c r="X48" i="5" s="1"/>
  <c r="O108" i="6"/>
  <c r="AD107" i="6"/>
  <c r="AC107" i="6"/>
  <c r="AA107" i="6" s="1"/>
  <c r="Y107" i="6" s="1"/>
  <c r="W107" i="6" s="1"/>
  <c r="U107" i="6" s="1"/>
  <c r="S107" i="6" s="1"/>
  <c r="Q107" i="6" s="1"/>
  <c r="O107" i="6" s="1"/>
  <c r="M107" i="6" s="1"/>
  <c r="K107" i="6" s="1"/>
  <c r="Q108" i="6" l="1"/>
  <c r="S108" i="6" s="1"/>
  <c r="U108" i="6" l="1"/>
  <c r="W108" i="6" s="1"/>
  <c r="Y108" i="6" s="1"/>
  <c r="AA108" i="6" s="1"/>
  <c r="AC108" i="6" s="1"/>
  <c r="AF108" i="6" s="1"/>
  <c r="AD104" i="6" l="1"/>
  <c r="AC104" i="6" s="1"/>
  <c r="AA104" i="6" s="1"/>
  <c r="Y104" i="6" s="1"/>
  <c r="W104" i="6" s="1"/>
  <c r="U104" i="6" s="1"/>
  <c r="S104" i="6" s="1"/>
  <c r="Q104" i="6" s="1"/>
  <c r="O104" i="6" s="1"/>
  <c r="M104" i="6" s="1"/>
  <c r="K104" i="6" s="1"/>
  <c r="M102" i="6"/>
  <c r="S102" i="6" s="1"/>
  <c r="AD101" i="6"/>
  <c r="AC101" i="6" s="1"/>
  <c r="AA101" i="6" s="1"/>
  <c r="Y101" i="6" s="1"/>
  <c r="W101" i="6" s="1"/>
  <c r="U101" i="6" s="1"/>
  <c r="S101" i="6" s="1"/>
  <c r="Q101" i="6" s="1"/>
  <c r="O101" i="6" s="1"/>
  <c r="M101" i="6" s="1"/>
  <c r="K101" i="6" s="1"/>
  <c r="S99" i="6"/>
  <c r="AD98" i="6"/>
  <c r="AC98" i="6" s="1"/>
  <c r="AA98" i="6" s="1"/>
  <c r="Y98" i="6" s="1"/>
  <c r="W98" i="6" s="1"/>
  <c r="U98" i="6" s="1"/>
  <c r="S98" i="6" s="1"/>
  <c r="Q98" i="6" s="1"/>
  <c r="O98" i="6" s="1"/>
  <c r="M98" i="6" s="1"/>
  <c r="K98" i="6" s="1"/>
  <c r="M96" i="6"/>
  <c r="S96" i="6" s="1"/>
  <c r="AD95" i="6"/>
  <c r="AC95" i="6" s="1"/>
  <c r="AA95" i="6" s="1"/>
  <c r="Y95" i="6" s="1"/>
  <c r="W95" i="6" s="1"/>
  <c r="U95" i="6" s="1"/>
  <c r="S95" i="6" s="1"/>
  <c r="Q95" i="6" s="1"/>
  <c r="O95" i="6" s="1"/>
  <c r="M95" i="6" s="1"/>
  <c r="K95" i="6" s="1"/>
  <c r="W105" i="6" l="1"/>
  <c r="AA105" i="6" s="1"/>
  <c r="AC105" i="6" s="1"/>
  <c r="AF105" i="6" s="1"/>
  <c r="W102" i="6"/>
  <c r="AA102" i="6" s="1"/>
  <c r="AC102" i="6" s="1"/>
  <c r="AF102" i="6" s="1"/>
  <c r="W99" i="6"/>
  <c r="AA99" i="6" s="1"/>
  <c r="AC99" i="6" s="1"/>
  <c r="AF99" i="6" s="1"/>
  <c r="W96" i="6"/>
  <c r="AA96" i="6" s="1"/>
  <c r="AC96" i="6" s="1"/>
  <c r="AF96" i="6" s="1"/>
  <c r="N51" i="8"/>
  <c r="AG19" i="4"/>
  <c r="AI19" i="4" s="1"/>
  <c r="AS15" i="4"/>
  <c r="AM15" i="4"/>
  <c r="M12" i="4"/>
  <c r="AK16" i="5"/>
  <c r="AM16" i="4"/>
  <c r="AR36" i="4" l="1"/>
  <c r="M36" i="4"/>
  <c r="O36" i="4" s="1"/>
  <c r="Q36" i="4" s="1"/>
  <c r="S36" i="4" s="1"/>
  <c r="U36" i="4" s="1"/>
  <c r="W36" i="4" s="1"/>
  <c r="Y36" i="4" s="1"/>
  <c r="AA36" i="4" s="1"/>
  <c r="AC36" i="4" s="1"/>
  <c r="AE36" i="4" s="1"/>
  <c r="AG36" i="4" s="1"/>
  <c r="AI36" i="4" s="1"/>
  <c r="AK36" i="4" s="1"/>
  <c r="AM36" i="4" s="1"/>
  <c r="AO36" i="4" s="1"/>
  <c r="AQ36" i="4" s="1"/>
  <c r="M35" i="4"/>
  <c r="O35" i="4" s="1"/>
  <c r="Q35" i="4" s="1"/>
  <c r="S35" i="4" s="1"/>
  <c r="U35" i="4" s="1"/>
  <c r="W35" i="4" s="1"/>
  <c r="Y35" i="4" s="1"/>
  <c r="AA35" i="4" s="1"/>
  <c r="AC35" i="4" s="1"/>
  <c r="AE35" i="4" s="1"/>
  <c r="AG35" i="4" s="1"/>
  <c r="AI35" i="4" s="1"/>
  <c r="AK35" i="4" s="1"/>
  <c r="AM35" i="4" s="1"/>
  <c r="AO35" i="4" s="1"/>
  <c r="AQ35" i="4" s="1"/>
  <c r="AT35" i="4" s="1"/>
  <c r="AR33" i="4"/>
  <c r="M33" i="4"/>
  <c r="O33" i="4" s="1"/>
  <c r="Q33" i="4" s="1"/>
  <c r="S33" i="4" s="1"/>
  <c r="U33" i="4" s="1"/>
  <c r="W33" i="4" s="1"/>
  <c r="Y33" i="4" s="1"/>
  <c r="AA33" i="4" s="1"/>
  <c r="AC33" i="4" s="1"/>
  <c r="AE33" i="4" s="1"/>
  <c r="AG33" i="4" s="1"/>
  <c r="AI33" i="4" s="1"/>
  <c r="AK33" i="4" s="1"/>
  <c r="AM33" i="4" s="1"/>
  <c r="AO33" i="4" s="1"/>
  <c r="AQ33" i="4" s="1"/>
  <c r="M32" i="4"/>
  <c r="O32" i="4" s="1"/>
  <c r="Q32" i="4" s="1"/>
  <c r="S32" i="4" s="1"/>
  <c r="U32" i="4" s="1"/>
  <c r="W32" i="4" s="1"/>
  <c r="Y32" i="4" s="1"/>
  <c r="AA32" i="4" s="1"/>
  <c r="AC32" i="4" s="1"/>
  <c r="AE32" i="4" s="1"/>
  <c r="AG32" i="4" s="1"/>
  <c r="AI32" i="4" s="1"/>
  <c r="AK32" i="4" s="1"/>
  <c r="AM32" i="4" s="1"/>
  <c r="AO32" i="4" s="1"/>
  <c r="AQ32" i="4" s="1"/>
  <c r="AT32" i="4" s="1"/>
  <c r="AR39" i="4"/>
  <c r="M39" i="4"/>
  <c r="O39" i="4" s="1"/>
  <c r="Q39" i="4" s="1"/>
  <c r="S39" i="4" s="1"/>
  <c r="U39" i="4" s="1"/>
  <c r="W39" i="4" s="1"/>
  <c r="Y39" i="4" s="1"/>
  <c r="AA39" i="4" s="1"/>
  <c r="AC39" i="4" s="1"/>
  <c r="AE39" i="4" s="1"/>
  <c r="AG39" i="4" s="1"/>
  <c r="AI39" i="4" s="1"/>
  <c r="AK39" i="4" s="1"/>
  <c r="AM39" i="4" s="1"/>
  <c r="AO39" i="4" s="1"/>
  <c r="AQ39" i="4" s="1"/>
  <c r="M38" i="4"/>
  <c r="O38" i="4" s="1"/>
  <c r="Q38" i="4" s="1"/>
  <c r="S38" i="4" s="1"/>
  <c r="U38" i="4" s="1"/>
  <c r="W38" i="4" s="1"/>
  <c r="Y38" i="4" s="1"/>
  <c r="AA38" i="4" s="1"/>
  <c r="AC38" i="4" s="1"/>
  <c r="AE38" i="4" s="1"/>
  <c r="AG38" i="4" s="1"/>
  <c r="AI38" i="4" s="1"/>
  <c r="AK38" i="4" s="1"/>
  <c r="AM38" i="4" s="1"/>
  <c r="AO38" i="4" s="1"/>
  <c r="AQ38" i="4" s="1"/>
  <c r="AT38" i="4" s="1"/>
  <c r="AT33" i="4" l="1"/>
  <c r="AT36" i="4"/>
  <c r="AT39" i="4"/>
  <c r="AC52" i="5"/>
  <c r="AB52" i="5"/>
  <c r="AD52" i="5" s="1"/>
  <c r="S52" i="5"/>
  <c r="Q52" i="5"/>
  <c r="O52" i="5"/>
  <c r="AA51" i="5"/>
  <c r="L51" i="5"/>
  <c r="N51" i="5" s="1"/>
  <c r="P51" i="5" s="1"/>
  <c r="R51" i="5" s="1"/>
  <c r="T51" i="5" s="1"/>
  <c r="V51" i="5" s="1"/>
  <c r="X51" i="5" s="1"/>
  <c r="Z51" i="5" s="1"/>
  <c r="AA50" i="5"/>
  <c r="AC50" i="5" s="1"/>
  <c r="X50" i="5"/>
  <c r="V50" i="5" s="1"/>
  <c r="T50" i="5" s="1"/>
  <c r="R50" i="5" s="1"/>
  <c r="P50" i="5" s="1"/>
  <c r="AC58" i="5"/>
  <c r="AB58" i="5"/>
  <c r="AD58" i="5" s="1"/>
  <c r="Y58" i="5"/>
  <c r="W58" i="5"/>
  <c r="S58" i="5"/>
  <c r="Q58" i="5"/>
  <c r="O58" i="5"/>
  <c r="AA57" i="5"/>
  <c r="L57" i="5"/>
  <c r="N57" i="5" s="1"/>
  <c r="P57" i="5" s="1"/>
  <c r="R57" i="5" s="1"/>
  <c r="T57" i="5" s="1"/>
  <c r="V57" i="5" s="1"/>
  <c r="X57" i="5" s="1"/>
  <c r="Z57" i="5" s="1"/>
  <c r="AA56" i="5"/>
  <c r="AC56" i="5" s="1"/>
  <c r="X56" i="5"/>
  <c r="V56" i="5" s="1"/>
  <c r="T56" i="5" s="1"/>
  <c r="R56" i="5" s="1"/>
  <c r="P56" i="5" s="1"/>
  <c r="AC55" i="5"/>
  <c r="AB55" i="5"/>
  <c r="AD55" i="5" s="1"/>
  <c r="Y55" i="5"/>
  <c r="W55" i="5"/>
  <c r="S55" i="5"/>
  <c r="Q55" i="5"/>
  <c r="O55" i="5"/>
  <c r="AA54" i="5"/>
  <c r="L54" i="5"/>
  <c r="N54" i="5" s="1"/>
  <c r="P54" i="5" s="1"/>
  <c r="R54" i="5" s="1"/>
  <c r="T54" i="5" s="1"/>
  <c r="V54" i="5" s="1"/>
  <c r="X54" i="5" s="1"/>
  <c r="Z54" i="5" s="1"/>
  <c r="AA53" i="5"/>
  <c r="AC53" i="5" s="1"/>
  <c r="X53" i="5"/>
  <c r="V53" i="5" s="1"/>
  <c r="T53" i="5" s="1"/>
  <c r="R53" i="5" s="1"/>
  <c r="P53" i="5" s="1"/>
  <c r="AC43" i="5"/>
  <c r="AB43" i="5"/>
  <c r="AD43" i="5" s="1"/>
  <c r="AA42" i="5"/>
  <c r="T42" i="5"/>
  <c r="V42" i="5" s="1"/>
  <c r="X42" i="5" s="1"/>
  <c r="Z42" i="5" s="1"/>
  <c r="AA41" i="5"/>
  <c r="AC41" i="5" s="1"/>
  <c r="X41" i="5"/>
  <c r="V41" i="5" s="1"/>
  <c r="T41" i="5" s="1"/>
  <c r="R41" i="5" s="1"/>
  <c r="P41" i="5" s="1"/>
  <c r="J12" i="5"/>
  <c r="L12" i="5" s="1"/>
  <c r="AC42" i="5" l="1"/>
  <c r="AB53" i="5"/>
  <c r="AC51" i="5"/>
  <c r="AB50" i="5"/>
  <c r="N50" i="5"/>
  <c r="L50" i="5"/>
  <c r="J50" i="5" s="1"/>
  <c r="AC54" i="5"/>
  <c r="AC57" i="5"/>
  <c r="N53" i="5"/>
  <c r="L53" i="5"/>
  <c r="J53" i="5" s="1"/>
  <c r="N56" i="5"/>
  <c r="L56" i="5"/>
  <c r="J56" i="5" s="1"/>
  <c r="AB56" i="5"/>
  <c r="N41" i="5"/>
  <c r="L41" i="5"/>
  <c r="J41" i="5" s="1"/>
  <c r="AB41" i="5"/>
  <c r="P51" i="8" l="1"/>
  <c r="AA51" i="8"/>
  <c r="Z51" i="8"/>
  <c r="Y50" i="8"/>
  <c r="AA50" i="8" s="1"/>
  <c r="V50" i="8"/>
  <c r="T50" i="8" s="1"/>
  <c r="R50" i="8" s="1"/>
  <c r="P50" i="8" s="1"/>
  <c r="N50" i="8" s="1"/>
  <c r="J50" i="8" s="1"/>
  <c r="AC19" i="4"/>
  <c r="AH16" i="4"/>
  <c r="AH10" i="4"/>
  <c r="AF10" i="4"/>
  <c r="AD10" i="4"/>
  <c r="AA22" i="5"/>
  <c r="AB22" i="5" s="1"/>
  <c r="AA19" i="5"/>
  <c r="AB19" i="5" s="1"/>
  <c r="Z22" i="5"/>
  <c r="Z19" i="5"/>
  <c r="Y9" i="6"/>
  <c r="AA9" i="6" s="1"/>
  <c r="AC9" i="6" s="1"/>
  <c r="AF9" i="6" s="1"/>
  <c r="V22" i="5"/>
  <c r="S22" i="5"/>
  <c r="L22" i="5"/>
  <c r="N22" i="5" s="1"/>
  <c r="P22" i="5" s="1"/>
  <c r="AA21" i="5"/>
  <c r="T21" i="5"/>
  <c r="V21" i="5" s="1"/>
  <c r="X21" i="5" s="1"/>
  <c r="Z21" i="5" s="1"/>
  <c r="AA20" i="5"/>
  <c r="AC20" i="5" s="1"/>
  <c r="X20" i="5"/>
  <c r="V20" i="5" s="1"/>
  <c r="T20" i="5" s="1"/>
  <c r="R20" i="5" s="1"/>
  <c r="P20" i="5" s="1"/>
  <c r="L20" i="5" s="1"/>
  <c r="J20" i="5" s="1"/>
  <c r="V19" i="5"/>
  <c r="S19" i="5"/>
  <c r="Q46" i="4"/>
  <c r="S46" i="4" s="1"/>
  <c r="AE15" i="4"/>
  <c r="AG15" i="4" s="1"/>
  <c r="AI15" i="4" s="1"/>
  <c r="AO15" i="4" s="1"/>
  <c r="AQ15" i="4" s="1"/>
  <c r="AT15" i="4" s="1"/>
  <c r="AD16" i="4"/>
  <c r="AF16" i="4"/>
  <c r="M10" i="6"/>
  <c r="N10" i="6" s="1"/>
  <c r="AR85" i="4"/>
  <c r="AT85" i="4" s="1"/>
  <c r="AH85" i="4"/>
  <c r="Y39" i="8"/>
  <c r="AA39" i="8" s="1"/>
  <c r="T19" i="12"/>
  <c r="V19" i="12" s="1"/>
  <c r="P19" i="12"/>
  <c r="N19" i="12"/>
  <c r="T18" i="12"/>
  <c r="M18" i="12"/>
  <c r="O18" i="12" s="1"/>
  <c r="Q18" i="12" s="1"/>
  <c r="S18" i="12" s="1"/>
  <c r="V18" i="12" s="1"/>
  <c r="H18" i="12"/>
  <c r="T17" i="12"/>
  <c r="V17" i="12" s="1"/>
  <c r="Q17" i="12"/>
  <c r="O17" i="12" s="1"/>
  <c r="M17" i="12" s="1"/>
  <c r="K17" i="12" s="1"/>
  <c r="AR64" i="4"/>
  <c r="AT64" i="4" s="1"/>
  <c r="Z48" i="5"/>
  <c r="T45" i="5"/>
  <c r="V45" i="5" s="1"/>
  <c r="X45" i="5" s="1"/>
  <c r="Z45" i="5" s="1"/>
  <c r="N39" i="5"/>
  <c r="P39" i="5" s="1"/>
  <c r="R39" i="5" s="1"/>
  <c r="AR78" i="4"/>
  <c r="AR69" i="4"/>
  <c r="AR51" i="4"/>
  <c r="AT51" i="4" s="1"/>
  <c r="AR30" i="4"/>
  <c r="AR12" i="4"/>
  <c r="AA45" i="8"/>
  <c r="Y42" i="8"/>
  <c r="AA42" i="8" s="1"/>
  <c r="AA24" i="5"/>
  <c r="AA18" i="5"/>
  <c r="M9" i="6"/>
  <c r="O9" i="6" s="1"/>
  <c r="AF10" i="6"/>
  <c r="AE10" i="6"/>
  <c r="AB10" i="6"/>
  <c r="Z10" i="6"/>
  <c r="X10" i="6"/>
  <c r="AD8" i="6"/>
  <c r="AE8" i="6" s="1"/>
  <c r="AC8" i="6"/>
  <c r="Y8" i="6"/>
  <c r="W8" i="6" s="1"/>
  <c r="U8" i="6" s="1"/>
  <c r="S8" i="6" s="1"/>
  <c r="Q8" i="6" s="1"/>
  <c r="O8" i="6" s="1"/>
  <c r="M8" i="6" s="1"/>
  <c r="K8" i="6" s="1"/>
  <c r="AS18" i="4"/>
  <c r="AA46" i="8"/>
  <c r="W46" i="8"/>
  <c r="O46" i="8"/>
  <c r="AN88" i="4"/>
  <c r="AR88" i="4"/>
  <c r="N46" i="4"/>
  <c r="K46" i="4"/>
  <c r="M45" i="4"/>
  <c r="O45" i="4" s="1"/>
  <c r="Q45" i="4" s="1"/>
  <c r="S45" i="4" s="1"/>
  <c r="W45" i="4" s="1"/>
  <c r="AA45" i="4" s="1"/>
  <c r="AC45" i="4" s="1"/>
  <c r="AG45" i="4" s="1"/>
  <c r="AI45" i="4" s="1"/>
  <c r="AK45" i="4" s="1"/>
  <c r="AM45" i="4" s="1"/>
  <c r="AO45" i="4" s="1"/>
  <c r="AQ45" i="4" s="1"/>
  <c r="M44" i="4"/>
  <c r="O44" i="4" s="1"/>
  <c r="Q44" i="4" s="1"/>
  <c r="S44" i="4" s="1"/>
  <c r="U44" i="4" s="1"/>
  <c r="W44" i="4" s="1"/>
  <c r="Y44" i="4" s="1"/>
  <c r="AA44" i="4" s="1"/>
  <c r="AC44" i="4" s="1"/>
  <c r="AE44" i="4" s="1"/>
  <c r="AG44" i="4" s="1"/>
  <c r="AI44" i="4" s="1"/>
  <c r="AK44" i="4" s="1"/>
  <c r="AM44" i="4" s="1"/>
  <c r="AO44" i="4" s="1"/>
  <c r="AQ44" i="4" s="1"/>
  <c r="AT44" i="4" s="1"/>
  <c r="Z19" i="4"/>
  <c r="AA10" i="4"/>
  <c r="AB10" i="4" s="1"/>
  <c r="X9" i="4"/>
  <c r="AC9" i="4"/>
  <c r="AE9" i="4" s="1"/>
  <c r="AG9" i="4" s="1"/>
  <c r="AI9" i="4" s="1"/>
  <c r="AK9" i="4" s="1"/>
  <c r="AM9" i="4" s="1"/>
  <c r="AO9" i="4" s="1"/>
  <c r="AQ9" i="4" s="1"/>
  <c r="AT9" i="4" s="1"/>
  <c r="AE84" i="4"/>
  <c r="AG84" i="4" s="1"/>
  <c r="AI84" i="4" s="1"/>
  <c r="AK84" i="4" s="1"/>
  <c r="AM84" i="4" s="1"/>
  <c r="AO84" i="4" s="1"/>
  <c r="AQ84" i="4" s="1"/>
  <c r="M30" i="4"/>
  <c r="O30" i="4" s="1"/>
  <c r="Q30" i="4" s="1"/>
  <c r="S30" i="4" s="1"/>
  <c r="U30" i="4" s="1"/>
  <c r="W30" i="4" s="1"/>
  <c r="Y30" i="4" s="1"/>
  <c r="AA30" i="4" s="1"/>
  <c r="AC30" i="4" s="1"/>
  <c r="AE30" i="4" s="1"/>
  <c r="AG30" i="4" s="1"/>
  <c r="AI30" i="4" s="1"/>
  <c r="AK30" i="4" s="1"/>
  <c r="AM30" i="4" s="1"/>
  <c r="AO30" i="4" s="1"/>
  <c r="AQ30" i="4" s="1"/>
  <c r="M29" i="4"/>
  <c r="O29" i="4" s="1"/>
  <c r="Q29" i="4" s="1"/>
  <c r="S29" i="4" s="1"/>
  <c r="U29" i="4" s="1"/>
  <c r="W29" i="4" s="1"/>
  <c r="Y29" i="4" s="1"/>
  <c r="AA29" i="4" s="1"/>
  <c r="AC29" i="4" s="1"/>
  <c r="AE29" i="4" s="1"/>
  <c r="AG29" i="4" s="1"/>
  <c r="AI29" i="4" s="1"/>
  <c r="AK29" i="4" s="1"/>
  <c r="AM29" i="4" s="1"/>
  <c r="AO29" i="4" s="1"/>
  <c r="AQ29" i="4" s="1"/>
  <c r="AT29" i="4" s="1"/>
  <c r="M84" i="4"/>
  <c r="O84" i="4" s="1"/>
  <c r="Q84" i="4" s="1"/>
  <c r="AA16" i="4"/>
  <c r="AB16" i="4" s="1"/>
  <c r="AD94" i="6"/>
  <c r="M94" i="6"/>
  <c r="O94" i="6" s="1"/>
  <c r="Q94" i="6" s="1"/>
  <c r="S94" i="6" s="1"/>
  <c r="W94" i="6"/>
  <c r="M85" i="4"/>
  <c r="O85" i="4" s="1"/>
  <c r="Q85" i="4" s="1"/>
  <c r="AG88" i="4"/>
  <c r="AI88" i="4" s="1"/>
  <c r="AK88" i="4" s="1"/>
  <c r="AL88" i="4" s="1"/>
  <c r="AC79" i="6"/>
  <c r="AF79" i="6" s="1"/>
  <c r="L19" i="5"/>
  <c r="N19" i="5" s="1"/>
  <c r="P19" i="5" s="1"/>
  <c r="S88" i="4"/>
  <c r="U88" i="4" s="1"/>
  <c r="M91" i="6"/>
  <c r="O91" i="6" s="1"/>
  <c r="Q91" i="6" s="1"/>
  <c r="S91" i="6" s="1"/>
  <c r="U91" i="6" s="1"/>
  <c r="W91" i="6" s="1"/>
  <c r="Y91" i="6" s="1"/>
  <c r="AA91" i="6" s="1"/>
  <c r="AC91" i="6" s="1"/>
  <c r="AF91" i="6" s="1"/>
  <c r="AG91" i="6" s="1"/>
  <c r="M90" i="6"/>
  <c r="O90" i="6" s="1"/>
  <c r="Q90" i="6" s="1"/>
  <c r="S90" i="6" s="1"/>
  <c r="U90" i="6" s="1"/>
  <c r="W90" i="6" s="1"/>
  <c r="Y90" i="6" s="1"/>
  <c r="AA90" i="6" s="1"/>
  <c r="AC90" i="6" s="1"/>
  <c r="AF90" i="6" s="1"/>
  <c r="AD89" i="6"/>
  <c r="AC89" i="6" s="1"/>
  <c r="AA89" i="6" s="1"/>
  <c r="Y89" i="6" s="1"/>
  <c r="W89" i="6" s="1"/>
  <c r="U89" i="6" s="1"/>
  <c r="S89" i="6" s="1"/>
  <c r="Q89" i="6" s="1"/>
  <c r="O89" i="6" s="1"/>
  <c r="M89" i="6" s="1"/>
  <c r="K89" i="6" s="1"/>
  <c r="AE76" i="6"/>
  <c r="AF76" i="6"/>
  <c r="T18" i="5"/>
  <c r="V18" i="5" s="1"/>
  <c r="X18" i="5" s="1"/>
  <c r="Z18" i="5" s="1"/>
  <c r="AC18" i="5" s="1"/>
  <c r="K19" i="4"/>
  <c r="Z46" i="8"/>
  <c r="M46" i="8"/>
  <c r="Z45" i="8"/>
  <c r="Y44" i="8"/>
  <c r="AA44" i="8" s="1"/>
  <c r="V44" i="8"/>
  <c r="T44" i="8" s="1"/>
  <c r="R44" i="8" s="1"/>
  <c r="P44" i="8" s="1"/>
  <c r="N44" i="8" s="1"/>
  <c r="J44" i="8" s="1"/>
  <c r="H24" i="6"/>
  <c r="AD83" i="6"/>
  <c r="AC83" i="6" s="1"/>
  <c r="AA83" i="6" s="1"/>
  <c r="Y83" i="6" s="1"/>
  <c r="W83" i="6" s="1"/>
  <c r="U83" i="6" s="1"/>
  <c r="S83" i="6" s="1"/>
  <c r="Q83" i="6" s="1"/>
  <c r="O83" i="6" s="1"/>
  <c r="M83" i="6" s="1"/>
  <c r="K83" i="6" s="1"/>
  <c r="S84" i="6"/>
  <c r="Q81" i="6"/>
  <c r="S81" i="6" s="1"/>
  <c r="U81" i="6" s="1"/>
  <c r="W81" i="6" s="1"/>
  <c r="Y81" i="6" s="1"/>
  <c r="AA81" i="6" s="1"/>
  <c r="AC81" i="6" s="1"/>
  <c r="AF81" i="6" s="1"/>
  <c r="Q19" i="4"/>
  <c r="R19" i="4" s="1"/>
  <c r="M93" i="6"/>
  <c r="O93" i="6" s="1"/>
  <c r="Q93" i="6" s="1"/>
  <c r="S93" i="6" s="1"/>
  <c r="U93" i="6" s="1"/>
  <c r="W93" i="6" s="1"/>
  <c r="Y93" i="6" s="1"/>
  <c r="AA93" i="6" s="1"/>
  <c r="AC93" i="6" s="1"/>
  <c r="AF93" i="6" s="1"/>
  <c r="AD92" i="6"/>
  <c r="AC92" i="6" s="1"/>
  <c r="AA92" i="6" s="1"/>
  <c r="Y92" i="6" s="1"/>
  <c r="W92" i="6" s="1"/>
  <c r="U92" i="6" s="1"/>
  <c r="S92" i="6" s="1"/>
  <c r="Q92" i="6" s="1"/>
  <c r="O92" i="6" s="1"/>
  <c r="M92" i="6" s="1"/>
  <c r="K92" i="6" s="1"/>
  <c r="AF87" i="6"/>
  <c r="AD86" i="6"/>
  <c r="AC86" i="6" s="1"/>
  <c r="AA86" i="6" s="1"/>
  <c r="Y86" i="6" s="1"/>
  <c r="W86" i="6" s="1"/>
  <c r="U86" i="6" s="1"/>
  <c r="S86" i="6" s="1"/>
  <c r="Q86" i="6" s="1"/>
  <c r="O86" i="6" s="1"/>
  <c r="M86" i="6" s="1"/>
  <c r="K86" i="6" s="1"/>
  <c r="AA43" i="8"/>
  <c r="Z43" i="8"/>
  <c r="W43" i="8"/>
  <c r="U43" i="8"/>
  <c r="S43" i="8"/>
  <c r="Q43" i="8"/>
  <c r="O43" i="8"/>
  <c r="N42" i="8"/>
  <c r="P42" i="8" s="1"/>
  <c r="R42" i="8" s="1"/>
  <c r="T42" i="8" s="1"/>
  <c r="V42" i="8" s="1"/>
  <c r="Y41" i="8"/>
  <c r="AA41" i="8" s="1"/>
  <c r="V41" i="8"/>
  <c r="T41" i="8" s="1"/>
  <c r="R41" i="8" s="1"/>
  <c r="P41" i="8" s="1"/>
  <c r="N41" i="8" s="1"/>
  <c r="J41" i="8" s="1"/>
  <c r="AG61" i="4"/>
  <c r="AK61" i="4"/>
  <c r="AT61" i="4"/>
  <c r="AS61" i="4"/>
  <c r="O64" i="4"/>
  <c r="AG64" i="4"/>
  <c r="AK64" i="4"/>
  <c r="AA40" i="8"/>
  <c r="Z40" i="8"/>
  <c r="W40" i="8"/>
  <c r="U40" i="8"/>
  <c r="S40" i="8"/>
  <c r="Q40" i="8"/>
  <c r="O40" i="8"/>
  <c r="N39" i="8"/>
  <c r="P39" i="8" s="1"/>
  <c r="R39" i="8" s="1"/>
  <c r="T39" i="8" s="1"/>
  <c r="V39" i="8" s="1"/>
  <c r="Y38" i="8"/>
  <c r="AA38" i="8" s="1"/>
  <c r="V38" i="8"/>
  <c r="T38" i="8" s="1"/>
  <c r="R38" i="8" s="1"/>
  <c r="P38" i="8" s="1"/>
  <c r="N38" i="8" s="1"/>
  <c r="J38" i="8" s="1"/>
  <c r="M82" i="6"/>
  <c r="O82" i="6" s="1"/>
  <c r="M81" i="6"/>
  <c r="O81" i="6" s="1"/>
  <c r="M79" i="6"/>
  <c r="O79" i="6" s="1"/>
  <c r="Q79" i="6" s="1"/>
  <c r="S79" i="6" s="1"/>
  <c r="U79" i="6" s="1"/>
  <c r="M78" i="6"/>
  <c r="O78" i="6" s="1"/>
  <c r="Q78" i="6" s="1"/>
  <c r="S78" i="6" s="1"/>
  <c r="U78" i="6" s="1"/>
  <c r="W78" i="6" s="1"/>
  <c r="Y78" i="6" s="1"/>
  <c r="AA78" i="6" s="1"/>
  <c r="AC78" i="6" s="1"/>
  <c r="AF78" i="6" s="1"/>
  <c r="AD80" i="6"/>
  <c r="AC80" i="6" s="1"/>
  <c r="AA80" i="6" s="1"/>
  <c r="Y80" i="6" s="1"/>
  <c r="W80" i="6" s="1"/>
  <c r="U80" i="6" s="1"/>
  <c r="S80" i="6" s="1"/>
  <c r="Q80" i="6" s="1"/>
  <c r="O80" i="6" s="1"/>
  <c r="M80" i="6" s="1"/>
  <c r="K80" i="6" s="1"/>
  <c r="M75" i="6"/>
  <c r="O75" i="6" s="1"/>
  <c r="Q75" i="6" s="1"/>
  <c r="S75" i="6" s="1"/>
  <c r="U75" i="6" s="1"/>
  <c r="W75" i="6" s="1"/>
  <c r="Y75" i="6" s="1"/>
  <c r="AA75" i="6" s="1"/>
  <c r="AC75" i="6" s="1"/>
  <c r="M70" i="6"/>
  <c r="O70" i="6" s="1"/>
  <c r="Q70" i="6" s="1"/>
  <c r="S70" i="6" s="1"/>
  <c r="U70" i="6" s="1"/>
  <c r="W70" i="6" s="1"/>
  <c r="Y70" i="6" s="1"/>
  <c r="AA70" i="6" s="1"/>
  <c r="M64" i="6"/>
  <c r="O64" i="6" s="1"/>
  <c r="Q64" i="6" s="1"/>
  <c r="S64" i="6" s="1"/>
  <c r="U64" i="6" s="1"/>
  <c r="W64" i="6" s="1"/>
  <c r="Y64" i="6" s="1"/>
  <c r="AA64" i="6" s="1"/>
  <c r="AC64" i="6" s="1"/>
  <c r="AF64" i="6" s="1"/>
  <c r="M66" i="6"/>
  <c r="O66" i="6" s="1"/>
  <c r="Q66" i="6" s="1"/>
  <c r="S66" i="6" s="1"/>
  <c r="U66" i="6" s="1"/>
  <c r="W66" i="6" s="1"/>
  <c r="Y66" i="6" s="1"/>
  <c r="AA66" i="6" s="1"/>
  <c r="AC66" i="6" s="1"/>
  <c r="AF66" i="6" s="1"/>
  <c r="M63" i="6"/>
  <c r="O63" i="6" s="1"/>
  <c r="Q63" i="6" s="1"/>
  <c r="S63" i="6" s="1"/>
  <c r="U63" i="6" s="1"/>
  <c r="W63" i="6" s="1"/>
  <c r="Y63" i="6" s="1"/>
  <c r="AA63" i="6" s="1"/>
  <c r="AC63" i="6" s="1"/>
  <c r="AF63" i="6" s="1"/>
  <c r="M60" i="6"/>
  <c r="O60" i="6" s="1"/>
  <c r="Q60" i="6" s="1"/>
  <c r="S60" i="6" s="1"/>
  <c r="U60" i="6" s="1"/>
  <c r="W60" i="6" s="1"/>
  <c r="Y60" i="6" s="1"/>
  <c r="AA60" i="6" s="1"/>
  <c r="AC60" i="6" s="1"/>
  <c r="AF60" i="6" s="1"/>
  <c r="M57" i="6"/>
  <c r="O57" i="6" s="1"/>
  <c r="Q57" i="6" s="1"/>
  <c r="S57" i="6" s="1"/>
  <c r="U57" i="6" s="1"/>
  <c r="W57" i="6" s="1"/>
  <c r="Y57" i="6" s="1"/>
  <c r="AA57" i="6" s="1"/>
  <c r="AC57" i="6" s="1"/>
  <c r="AF57" i="6" s="1"/>
  <c r="M58" i="6"/>
  <c r="O58" i="6" s="1"/>
  <c r="Q58" i="6" s="1"/>
  <c r="S58" i="6" s="1"/>
  <c r="U58" i="6" s="1"/>
  <c r="W58" i="6" s="1"/>
  <c r="Y58" i="6" s="1"/>
  <c r="AA58" i="6" s="1"/>
  <c r="AC58" i="6" s="1"/>
  <c r="AF58" i="6" s="1"/>
  <c r="M61" i="6"/>
  <c r="O61" i="6" s="1"/>
  <c r="Q61" i="6" s="1"/>
  <c r="S61" i="6" s="1"/>
  <c r="U61" i="6" s="1"/>
  <c r="W61" i="6" s="1"/>
  <c r="Y61" i="6" s="1"/>
  <c r="AA61" i="6" s="1"/>
  <c r="AC61" i="6" s="1"/>
  <c r="AF61" i="6" s="1"/>
  <c r="M55" i="6"/>
  <c r="O55" i="6" s="1"/>
  <c r="Q55" i="6" s="1"/>
  <c r="S55" i="6" s="1"/>
  <c r="U55" i="6" s="1"/>
  <c r="W55" i="6" s="1"/>
  <c r="Y55" i="6" s="1"/>
  <c r="AA55" i="6" s="1"/>
  <c r="AC55" i="6" s="1"/>
  <c r="AF55" i="6" s="1"/>
  <c r="M52" i="6"/>
  <c r="O52" i="6" s="1"/>
  <c r="Q52" i="6" s="1"/>
  <c r="S52" i="6" s="1"/>
  <c r="U52" i="6" s="1"/>
  <c r="W52" i="6" s="1"/>
  <c r="Y52" i="6" s="1"/>
  <c r="AA52" i="6" s="1"/>
  <c r="AC52" i="6" s="1"/>
  <c r="AF52" i="6" s="1"/>
  <c r="M49" i="6"/>
  <c r="O49" i="6" s="1"/>
  <c r="Q49" i="6" s="1"/>
  <c r="S49" i="6" s="1"/>
  <c r="U49" i="6" s="1"/>
  <c r="W49" i="6" s="1"/>
  <c r="Y49" i="6" s="1"/>
  <c r="AA49" i="6" s="1"/>
  <c r="AC49" i="6" s="1"/>
  <c r="AF49" i="6" s="1"/>
  <c r="M46" i="6"/>
  <c r="O46" i="6" s="1"/>
  <c r="Q46" i="6" s="1"/>
  <c r="S46" i="6" s="1"/>
  <c r="U46" i="6" s="1"/>
  <c r="W46" i="6" s="1"/>
  <c r="Y46" i="6" s="1"/>
  <c r="AA46" i="6" s="1"/>
  <c r="AC46" i="6" s="1"/>
  <c r="AF46" i="6" s="1"/>
  <c r="AD36" i="6"/>
  <c r="M36" i="6"/>
  <c r="O36" i="6" s="1"/>
  <c r="Q36" i="6" s="1"/>
  <c r="S36" i="6" s="1"/>
  <c r="U36" i="6" s="1"/>
  <c r="W36" i="6" s="1"/>
  <c r="Y36" i="6" s="1"/>
  <c r="AA36" i="6" s="1"/>
  <c r="AC36" i="6" s="1"/>
  <c r="K22" i="12"/>
  <c r="M22" i="12" s="1"/>
  <c r="O22" i="12" s="1"/>
  <c r="Q22" i="12" s="1"/>
  <c r="S22" i="12" s="1"/>
  <c r="M15" i="12"/>
  <c r="O15" i="12" s="1"/>
  <c r="Q15" i="12" s="1"/>
  <c r="S15" i="12" s="1"/>
  <c r="M9" i="12"/>
  <c r="O9" i="12" s="1"/>
  <c r="Q9" i="12" s="1"/>
  <c r="S9" i="12" s="1"/>
  <c r="V9" i="12" s="1"/>
  <c r="T13" i="4"/>
  <c r="T19" i="4"/>
  <c r="T25" i="4"/>
  <c r="T49" i="4"/>
  <c r="T52" i="4"/>
  <c r="T55" i="4"/>
  <c r="T58" i="4"/>
  <c r="T67" i="4"/>
  <c r="T70" i="4"/>
  <c r="T73" i="4"/>
  <c r="T76" i="4"/>
  <c r="T79" i="4"/>
  <c r="T82" i="4"/>
  <c r="T91" i="4"/>
  <c r="T94" i="4"/>
  <c r="L36" i="5"/>
  <c r="N36" i="5" s="1"/>
  <c r="P36" i="5" s="1"/>
  <c r="R36" i="5" s="1"/>
  <c r="T36" i="5" s="1"/>
  <c r="V36" i="5" s="1"/>
  <c r="X36" i="5" s="1"/>
  <c r="Z36" i="5" s="1"/>
  <c r="L24" i="5"/>
  <c r="N24" i="5" s="1"/>
  <c r="P24" i="5" s="1"/>
  <c r="R24" i="5" s="1"/>
  <c r="T24" i="5" s="1"/>
  <c r="V24" i="5" s="1"/>
  <c r="X24" i="5" s="1"/>
  <c r="N12" i="5"/>
  <c r="P12" i="5" s="1"/>
  <c r="R12" i="5" s="1"/>
  <c r="T12" i="5" s="1"/>
  <c r="V12" i="5" s="1"/>
  <c r="X12" i="5" s="1"/>
  <c r="Z12" i="5" s="1"/>
  <c r="AC12" i="5" s="1"/>
  <c r="L9" i="5"/>
  <c r="N9" i="5" s="1"/>
  <c r="P9" i="5" s="1"/>
  <c r="R9" i="5" s="1"/>
  <c r="T9" i="5" s="1"/>
  <c r="V9" i="5" s="1"/>
  <c r="X9" i="5" s="1"/>
  <c r="Z9" i="5" s="1"/>
  <c r="AC9" i="5" s="1"/>
  <c r="N36" i="8"/>
  <c r="P36" i="8" s="1"/>
  <c r="R36" i="8" s="1"/>
  <c r="T36" i="8" s="1"/>
  <c r="V36" i="8" s="1"/>
  <c r="N27" i="8"/>
  <c r="P27" i="8" s="1"/>
  <c r="R27" i="8" s="1"/>
  <c r="T27" i="8" s="1"/>
  <c r="V27" i="8" s="1"/>
  <c r="X27" i="8" s="1"/>
  <c r="AA27" i="8" s="1"/>
  <c r="N24" i="8"/>
  <c r="P24" i="8" s="1"/>
  <c r="R24" i="8" s="1"/>
  <c r="T24" i="8" s="1"/>
  <c r="V24" i="8" s="1"/>
  <c r="AA21" i="8"/>
  <c r="N21" i="8"/>
  <c r="P21" i="8" s="1"/>
  <c r="R21" i="8" s="1"/>
  <c r="T21" i="8" s="1"/>
  <c r="V21" i="8" s="1"/>
  <c r="M81" i="4"/>
  <c r="O81" i="4" s="1"/>
  <c r="Q81" i="4" s="1"/>
  <c r="S81" i="4" s="1"/>
  <c r="U81" i="4" s="1"/>
  <c r="W81" i="4" s="1"/>
  <c r="Y81" i="4" s="1"/>
  <c r="AA81" i="4" s="1"/>
  <c r="AC81" i="4" s="1"/>
  <c r="AE81" i="4" s="1"/>
  <c r="AG81" i="4" s="1"/>
  <c r="AI81" i="4" s="1"/>
  <c r="AK81" i="4" s="1"/>
  <c r="AM81" i="4" s="1"/>
  <c r="AO81" i="4" s="1"/>
  <c r="AQ81" i="4" s="1"/>
  <c r="AT81" i="4" s="1"/>
  <c r="M69" i="4"/>
  <c r="O69" i="4" s="1"/>
  <c r="Q69" i="4" s="1"/>
  <c r="S69" i="4" s="1"/>
  <c r="U69" i="4" s="1"/>
  <c r="W69" i="4" s="1"/>
  <c r="Y69" i="4" s="1"/>
  <c r="AA69" i="4" s="1"/>
  <c r="AC69" i="4" s="1"/>
  <c r="AE69" i="4" s="1"/>
  <c r="AG69" i="4" s="1"/>
  <c r="AI69" i="4" s="1"/>
  <c r="AK69" i="4" s="1"/>
  <c r="AM69" i="4" s="1"/>
  <c r="AO69" i="4" s="1"/>
  <c r="AQ69" i="4" s="1"/>
  <c r="AT69" i="4" s="1"/>
  <c r="M51" i="4"/>
  <c r="O51" i="4" s="1"/>
  <c r="Q51" i="4" s="1"/>
  <c r="S51" i="4" s="1"/>
  <c r="U51" i="4" s="1"/>
  <c r="W51" i="4" s="1"/>
  <c r="Y51" i="4" s="1"/>
  <c r="AA51" i="4" s="1"/>
  <c r="AC51" i="4" s="1"/>
  <c r="AE51" i="4" s="1"/>
  <c r="AG51" i="4" s="1"/>
  <c r="AI51" i="4" s="1"/>
  <c r="AK51" i="4" s="1"/>
  <c r="AM51" i="4" s="1"/>
  <c r="AO51" i="4" s="1"/>
  <c r="AQ51" i="4" s="1"/>
  <c r="M75" i="4"/>
  <c r="O75" i="4" s="1"/>
  <c r="Q75" i="4" s="1"/>
  <c r="S75" i="4" s="1"/>
  <c r="U75" i="4" s="1"/>
  <c r="W75" i="4" s="1"/>
  <c r="Y75" i="4" s="1"/>
  <c r="AA75" i="4" s="1"/>
  <c r="AC75" i="4" s="1"/>
  <c r="AE75" i="4" s="1"/>
  <c r="AG75" i="4" s="1"/>
  <c r="AI75" i="4" s="1"/>
  <c r="AK75" i="4" s="1"/>
  <c r="AM75" i="4" s="1"/>
  <c r="AO75" i="4" s="1"/>
  <c r="AQ75" i="4" s="1"/>
  <c r="AT75" i="4" s="1"/>
  <c r="M78" i="4"/>
  <c r="O78" i="4" s="1"/>
  <c r="Q78" i="4" s="1"/>
  <c r="S78" i="4" s="1"/>
  <c r="U78" i="4" s="1"/>
  <c r="W78" i="4" s="1"/>
  <c r="Y78" i="4" s="1"/>
  <c r="AA78" i="4" s="1"/>
  <c r="AC78" i="4" s="1"/>
  <c r="AE78" i="4" s="1"/>
  <c r="AG78" i="4" s="1"/>
  <c r="AI78" i="4" s="1"/>
  <c r="AK78" i="4" s="1"/>
  <c r="AM78" i="4" s="1"/>
  <c r="AO78" i="4" s="1"/>
  <c r="AQ78" i="4" s="1"/>
  <c r="M93" i="4"/>
  <c r="O93" i="4" s="1"/>
  <c r="Q93" i="4" s="1"/>
  <c r="S93" i="4" s="1"/>
  <c r="U93" i="4" s="1"/>
  <c r="W93" i="4" s="1"/>
  <c r="Y93" i="4" s="1"/>
  <c r="AA93" i="4" s="1"/>
  <c r="AC93" i="4" s="1"/>
  <c r="AE93" i="4" s="1"/>
  <c r="AG93" i="4" s="1"/>
  <c r="AI93" i="4" s="1"/>
  <c r="AK93" i="4" s="1"/>
  <c r="AM93" i="4" s="1"/>
  <c r="AO93" i="4" s="1"/>
  <c r="M90" i="4"/>
  <c r="O90" i="4" s="1"/>
  <c r="Q90" i="4" s="1"/>
  <c r="S90" i="4" s="1"/>
  <c r="U90" i="4" s="1"/>
  <c r="W90" i="4" s="1"/>
  <c r="Y90" i="4" s="1"/>
  <c r="AA90" i="4" s="1"/>
  <c r="AC90" i="4" s="1"/>
  <c r="AE90" i="4" s="1"/>
  <c r="AG90" i="4" s="1"/>
  <c r="AI90" i="4" s="1"/>
  <c r="AK90" i="4" s="1"/>
  <c r="AM90" i="4" s="1"/>
  <c r="AO90" i="4" s="1"/>
  <c r="AQ90" i="4" s="1"/>
  <c r="P88" i="4"/>
  <c r="M87" i="4"/>
  <c r="O87" i="4" s="1"/>
  <c r="Q87" i="4" s="1"/>
  <c r="U87" i="4"/>
  <c r="M66" i="4"/>
  <c r="O66" i="4" s="1"/>
  <c r="Q66" i="4" s="1"/>
  <c r="S66" i="4" s="1"/>
  <c r="U66" i="4" s="1"/>
  <c r="W66" i="4" s="1"/>
  <c r="Y66" i="4" s="1"/>
  <c r="AA66" i="4" s="1"/>
  <c r="AC66" i="4" s="1"/>
  <c r="AE66" i="4" s="1"/>
  <c r="AG66" i="4" s="1"/>
  <c r="AI66" i="4" s="1"/>
  <c r="AK66" i="4" s="1"/>
  <c r="AM66" i="4" s="1"/>
  <c r="AO66" i="4" s="1"/>
  <c r="AQ66" i="4" s="1"/>
  <c r="M63" i="4"/>
  <c r="O63" i="4" s="1"/>
  <c r="Q63" i="4" s="1"/>
  <c r="S63" i="4" s="1"/>
  <c r="U63" i="4" s="1"/>
  <c r="W63" i="4" s="1"/>
  <c r="Y63" i="4" s="1"/>
  <c r="AA63" i="4" s="1"/>
  <c r="AC63" i="4" s="1"/>
  <c r="AE63" i="4" s="1"/>
  <c r="AG63" i="4" s="1"/>
  <c r="AI63" i="4" s="1"/>
  <c r="AK63" i="4" s="1"/>
  <c r="AM63" i="4" s="1"/>
  <c r="AO63" i="4" s="1"/>
  <c r="AQ63" i="4" s="1"/>
  <c r="M60" i="4"/>
  <c r="O60" i="4" s="1"/>
  <c r="Q60" i="4" s="1"/>
  <c r="S60" i="4" s="1"/>
  <c r="U60" i="4" s="1"/>
  <c r="W60" i="4" s="1"/>
  <c r="Y60" i="4" s="1"/>
  <c r="AA60" i="4" s="1"/>
  <c r="AC60" i="4" s="1"/>
  <c r="AE60" i="4" s="1"/>
  <c r="AG60" i="4" s="1"/>
  <c r="AI60" i="4" s="1"/>
  <c r="AK60" i="4" s="1"/>
  <c r="AM60" i="4" s="1"/>
  <c r="AO60" i="4" s="1"/>
  <c r="AQ60" i="4" s="1"/>
  <c r="AR57" i="4"/>
  <c r="O12" i="4"/>
  <c r="Q12" i="4" s="1"/>
  <c r="S12" i="4" s="1"/>
  <c r="U12" i="4" s="1"/>
  <c r="W12" i="4" s="1"/>
  <c r="Y12" i="4" s="1"/>
  <c r="AA12" i="4" s="1"/>
  <c r="AC12" i="4" s="1"/>
  <c r="AE12" i="4" s="1"/>
  <c r="AG12" i="4" s="1"/>
  <c r="AI12" i="4" s="1"/>
  <c r="AK12" i="4" s="1"/>
  <c r="AM12" i="4" s="1"/>
  <c r="AO12" i="4" s="1"/>
  <c r="AQ12" i="4" s="1"/>
  <c r="M57" i="4"/>
  <c r="O57" i="4" s="1"/>
  <c r="Q57" i="4" s="1"/>
  <c r="S57" i="4" s="1"/>
  <c r="U57" i="4" s="1"/>
  <c r="W57" i="4" s="1"/>
  <c r="Y57" i="4" s="1"/>
  <c r="AA57" i="4" s="1"/>
  <c r="AC57" i="4" s="1"/>
  <c r="AE57" i="4" s="1"/>
  <c r="AG57" i="4" s="1"/>
  <c r="AI57" i="4" s="1"/>
  <c r="AK57" i="4" s="1"/>
  <c r="AM57" i="4" s="1"/>
  <c r="AO57" i="4" s="1"/>
  <c r="AQ57" i="4" s="1"/>
  <c r="M48" i="4"/>
  <c r="O48" i="4" s="1"/>
  <c r="Q48" i="4" s="1"/>
  <c r="S48" i="4" s="1"/>
  <c r="U48" i="4" s="1"/>
  <c r="W48" i="4" s="1"/>
  <c r="Y48" i="4" s="1"/>
  <c r="AA48" i="4" s="1"/>
  <c r="AC48" i="4" s="1"/>
  <c r="AE48" i="4" s="1"/>
  <c r="AG48" i="4" s="1"/>
  <c r="AI48" i="4" s="1"/>
  <c r="AK48" i="4" s="1"/>
  <c r="AM48" i="4" s="1"/>
  <c r="AO48" i="4" s="1"/>
  <c r="AQ48" i="4" s="1"/>
  <c r="O21" i="4"/>
  <c r="Q21" i="4" s="1"/>
  <c r="S21" i="4" s="1"/>
  <c r="U21" i="4" s="1"/>
  <c r="W21" i="4" s="1"/>
  <c r="Y21" i="4" s="1"/>
  <c r="AA21" i="4" s="1"/>
  <c r="AC21" i="4" s="1"/>
  <c r="AE21" i="4" s="1"/>
  <c r="AG21" i="4" s="1"/>
  <c r="AI21" i="4" s="1"/>
  <c r="AK21" i="4" s="1"/>
  <c r="AM21" i="4" s="1"/>
  <c r="AO21" i="4" s="1"/>
  <c r="AQ21" i="4" s="1"/>
  <c r="AC18" i="4"/>
  <c r="AO18" i="4" s="1"/>
  <c r="AQ18" i="4" s="1"/>
  <c r="AT18" i="4" s="1"/>
  <c r="M15" i="4"/>
  <c r="O15" i="4" s="1"/>
  <c r="Q15" i="4" s="1"/>
  <c r="U15" i="4"/>
  <c r="W15" i="4" s="1"/>
  <c r="Y15" i="4" s="1"/>
  <c r="AA15" i="4" s="1"/>
  <c r="M16" i="4"/>
  <c r="O16" i="4" s="1"/>
  <c r="Q16" i="4" s="1"/>
  <c r="S16" i="4" s="1"/>
  <c r="U16" i="4" s="1"/>
  <c r="M9" i="4"/>
  <c r="O9" i="4" s="1"/>
  <c r="Q9" i="4" s="1"/>
  <c r="M76" i="6"/>
  <c r="O76" i="6" s="1"/>
  <c r="Q76" i="6" s="1"/>
  <c r="M54" i="6"/>
  <c r="O54" i="6" s="1"/>
  <c r="Q54" i="6" s="1"/>
  <c r="S54" i="6" s="1"/>
  <c r="U54" i="6" s="1"/>
  <c r="W54" i="6" s="1"/>
  <c r="Y54" i="6" s="1"/>
  <c r="AA54" i="6" s="1"/>
  <c r="AC54" i="6" s="1"/>
  <c r="AF54" i="6" s="1"/>
  <c r="M51" i="6"/>
  <c r="O51" i="6" s="1"/>
  <c r="Q51" i="6" s="1"/>
  <c r="S51" i="6" s="1"/>
  <c r="U51" i="6" s="1"/>
  <c r="W51" i="6" s="1"/>
  <c r="Y51" i="6" s="1"/>
  <c r="AA51" i="6" s="1"/>
  <c r="AC51" i="6" s="1"/>
  <c r="AF51" i="6" s="1"/>
  <c r="M48" i="6"/>
  <c r="O48" i="6" s="1"/>
  <c r="Q48" i="6" s="1"/>
  <c r="S48" i="6" s="1"/>
  <c r="U48" i="6" s="1"/>
  <c r="W48" i="6" s="1"/>
  <c r="Y48" i="6" s="1"/>
  <c r="AA48" i="6" s="1"/>
  <c r="AC48" i="6" s="1"/>
  <c r="AF48" i="6" s="1"/>
  <c r="M45" i="6"/>
  <c r="O45" i="6" s="1"/>
  <c r="Q45" i="6" s="1"/>
  <c r="S45" i="6" s="1"/>
  <c r="U45" i="6" s="1"/>
  <c r="W45" i="6" s="1"/>
  <c r="Y45" i="6" s="1"/>
  <c r="AA45" i="6" s="1"/>
  <c r="AC45" i="6" s="1"/>
  <c r="AF45" i="6" s="1"/>
  <c r="M33" i="6"/>
  <c r="O33" i="6" s="1"/>
  <c r="Q33" i="6" s="1"/>
  <c r="S33" i="6" s="1"/>
  <c r="U33" i="6" s="1"/>
  <c r="W33" i="6" s="1"/>
  <c r="Y33" i="6" s="1"/>
  <c r="AA33" i="6" s="1"/>
  <c r="AC33" i="6" s="1"/>
  <c r="M30" i="6"/>
  <c r="O30" i="6" s="1"/>
  <c r="Q30" i="6" s="1"/>
  <c r="S30" i="6" s="1"/>
  <c r="U30" i="6" s="1"/>
  <c r="W30" i="6" s="1"/>
  <c r="Y30" i="6" s="1"/>
  <c r="AA30" i="6" s="1"/>
  <c r="AC30" i="6" s="1"/>
  <c r="M27" i="6"/>
  <c r="O27" i="6" s="1"/>
  <c r="Q27" i="6" s="1"/>
  <c r="S27" i="6" s="1"/>
  <c r="U27" i="6" s="1"/>
  <c r="W27" i="6" s="1"/>
  <c r="Y27" i="6" s="1"/>
  <c r="AA27" i="6" s="1"/>
  <c r="AC27" i="6" s="1"/>
  <c r="M9" i="14"/>
  <c r="O9" i="14" s="1"/>
  <c r="Q9" i="14" s="1"/>
  <c r="S9" i="14" s="1"/>
  <c r="V9" i="14" s="1"/>
  <c r="O10" i="4"/>
  <c r="M10" i="4" s="1"/>
  <c r="K10" i="4" s="1"/>
  <c r="Q8" i="14"/>
  <c r="O8" i="14" s="1"/>
  <c r="M8" i="14" s="1"/>
  <c r="K8" i="14" s="1"/>
  <c r="T8" i="14"/>
  <c r="V8" i="14" s="1"/>
  <c r="Y14" i="6"/>
  <c r="W14" i="6" s="1"/>
  <c r="U14" i="6" s="1"/>
  <c r="S14" i="6" s="1"/>
  <c r="Q14" i="6" s="1"/>
  <c r="O14" i="6" s="1"/>
  <c r="M14" i="6" s="1"/>
  <c r="K14" i="6" s="1"/>
  <c r="AC14" i="6"/>
  <c r="AD14" i="6"/>
  <c r="AE14" i="6" s="1"/>
  <c r="AA15" i="6"/>
  <c r="Y15" i="6" s="1"/>
  <c r="W15" i="6" s="1"/>
  <c r="U15" i="6" s="1"/>
  <c r="S15" i="6" s="1"/>
  <c r="Q15" i="6" s="1"/>
  <c r="O15" i="6" s="1"/>
  <c r="M15" i="6" s="1"/>
  <c r="K15" i="6" s="1"/>
  <c r="AF15" i="6"/>
  <c r="L16" i="6"/>
  <c r="N16" i="6"/>
  <c r="P16" i="6"/>
  <c r="R16" i="6"/>
  <c r="T16" i="6"/>
  <c r="V16" i="6"/>
  <c r="X16" i="6"/>
  <c r="Z16" i="6"/>
  <c r="AB16" i="6"/>
  <c r="AE16" i="6"/>
  <c r="AF16" i="6"/>
  <c r="Y17" i="6"/>
  <c r="W17" i="6" s="1"/>
  <c r="U17" i="6" s="1"/>
  <c r="S17" i="6" s="1"/>
  <c r="Q17" i="6" s="1"/>
  <c r="O17" i="6" s="1"/>
  <c r="M17" i="6" s="1"/>
  <c r="K17" i="6" s="1"/>
  <c r="AC17" i="6"/>
  <c r="AD17" i="6"/>
  <c r="AE17" i="6" s="1"/>
  <c r="AA18" i="6"/>
  <c r="Y18" i="6" s="1"/>
  <c r="W18" i="6" s="1"/>
  <c r="U18" i="6" s="1"/>
  <c r="S18" i="6" s="1"/>
  <c r="Q18" i="6" s="1"/>
  <c r="O18" i="6" s="1"/>
  <c r="M18" i="6" s="1"/>
  <c r="K18" i="6" s="1"/>
  <c r="AF18" i="6"/>
  <c r="L19" i="6"/>
  <c r="N19" i="6"/>
  <c r="P19" i="6"/>
  <c r="R19" i="6"/>
  <c r="T19" i="6"/>
  <c r="V19" i="6"/>
  <c r="X19" i="6"/>
  <c r="Z19" i="6"/>
  <c r="AB19" i="6"/>
  <c r="AE19" i="6"/>
  <c r="AF19" i="6"/>
  <c r="Y20" i="6"/>
  <c r="W20" i="6" s="1"/>
  <c r="U20" i="6" s="1"/>
  <c r="S20" i="6" s="1"/>
  <c r="Q20" i="6" s="1"/>
  <c r="O20" i="6" s="1"/>
  <c r="M20" i="6" s="1"/>
  <c r="K20" i="6" s="1"/>
  <c r="AC20" i="6"/>
  <c r="AD20" i="6"/>
  <c r="AE20" i="6" s="1"/>
  <c r="AA21" i="6"/>
  <c r="Y21" i="6" s="1"/>
  <c r="W21" i="6" s="1"/>
  <c r="U21" i="6" s="1"/>
  <c r="S21" i="6" s="1"/>
  <c r="Q21" i="6" s="1"/>
  <c r="O21" i="6" s="1"/>
  <c r="M21" i="6" s="1"/>
  <c r="K21" i="6" s="1"/>
  <c r="AD21" i="6"/>
  <c r="AF21" i="6" s="1"/>
  <c r="L22" i="6"/>
  <c r="N22" i="6"/>
  <c r="P22" i="6"/>
  <c r="R22" i="6"/>
  <c r="T22" i="6"/>
  <c r="V22" i="6"/>
  <c r="X22" i="6"/>
  <c r="Z22" i="6"/>
  <c r="AB22" i="6"/>
  <c r="AE22" i="6"/>
  <c r="AF22" i="6"/>
  <c r="Y23" i="6"/>
  <c r="W23" i="6" s="1"/>
  <c r="U23" i="6" s="1"/>
  <c r="S23" i="6" s="1"/>
  <c r="Q23" i="6" s="1"/>
  <c r="O23" i="6" s="1"/>
  <c r="M23" i="6" s="1"/>
  <c r="K23" i="6" s="1"/>
  <c r="AC23" i="6"/>
  <c r="AD23" i="6"/>
  <c r="AE23" i="6" s="1"/>
  <c r="AA24" i="6"/>
  <c r="Y24" i="6" s="1"/>
  <c r="W24" i="6" s="1"/>
  <c r="U24" i="6" s="1"/>
  <c r="S24" i="6" s="1"/>
  <c r="Q24" i="6" s="1"/>
  <c r="O24" i="6" s="1"/>
  <c r="M24" i="6" s="1"/>
  <c r="K24" i="6" s="1"/>
  <c r="AD24" i="6"/>
  <c r="AF24" i="6" s="1"/>
  <c r="L25" i="6"/>
  <c r="N25" i="6"/>
  <c r="P25" i="6"/>
  <c r="R25" i="6"/>
  <c r="T25" i="6"/>
  <c r="V25" i="6"/>
  <c r="X25" i="6"/>
  <c r="Z25" i="6"/>
  <c r="AB25" i="6"/>
  <c r="AE25" i="6"/>
  <c r="AF25" i="6"/>
  <c r="Y26" i="6"/>
  <c r="W26" i="6" s="1"/>
  <c r="U26" i="6" s="1"/>
  <c r="S26" i="6" s="1"/>
  <c r="Q26" i="6" s="1"/>
  <c r="O26" i="6" s="1"/>
  <c r="M26" i="6" s="1"/>
  <c r="K26" i="6" s="1"/>
  <c r="AC26" i="6"/>
  <c r="AD26" i="6"/>
  <c r="AE26" i="6" s="1"/>
  <c r="AD27" i="6"/>
  <c r="L28" i="6"/>
  <c r="N28" i="6"/>
  <c r="P28" i="6"/>
  <c r="R28" i="6"/>
  <c r="T28" i="6"/>
  <c r="V28" i="6"/>
  <c r="X28" i="6"/>
  <c r="Z28" i="6"/>
  <c r="AB28" i="6"/>
  <c r="AE28" i="6"/>
  <c r="AF28" i="6"/>
  <c r="Y29" i="6"/>
  <c r="W29" i="6" s="1"/>
  <c r="U29" i="6" s="1"/>
  <c r="S29" i="6" s="1"/>
  <c r="Q29" i="6" s="1"/>
  <c r="O29" i="6" s="1"/>
  <c r="M29" i="6" s="1"/>
  <c r="K29" i="6" s="1"/>
  <c r="AC29" i="6"/>
  <c r="AF29" i="6" s="1"/>
  <c r="AE29" i="6"/>
  <c r="AD30" i="6"/>
  <c r="L31" i="6"/>
  <c r="N31" i="6"/>
  <c r="P31" i="6"/>
  <c r="R31" i="6"/>
  <c r="T31" i="6"/>
  <c r="V31" i="6"/>
  <c r="X31" i="6"/>
  <c r="Z31" i="6"/>
  <c r="AB31" i="6"/>
  <c r="AE31" i="6"/>
  <c r="AF31" i="6"/>
  <c r="Y32" i="6"/>
  <c r="W32" i="6" s="1"/>
  <c r="U32" i="6" s="1"/>
  <c r="S32" i="6" s="1"/>
  <c r="Q32" i="6" s="1"/>
  <c r="O32" i="6" s="1"/>
  <c r="M32" i="6" s="1"/>
  <c r="K32" i="6" s="1"/>
  <c r="AC32" i="6"/>
  <c r="AD32" i="6"/>
  <c r="AE32" i="6" s="1"/>
  <c r="AD33" i="6"/>
  <c r="L34" i="6"/>
  <c r="N34" i="6"/>
  <c r="P34" i="6"/>
  <c r="R34" i="6"/>
  <c r="T34" i="6"/>
  <c r="V34" i="6"/>
  <c r="X34" i="6"/>
  <c r="Z34" i="6"/>
  <c r="AB34" i="6"/>
  <c r="AE34" i="6"/>
  <c r="AF34" i="6"/>
  <c r="AA35" i="6"/>
  <c r="Y35" i="6" s="1"/>
  <c r="W35" i="6" s="1"/>
  <c r="U35" i="6" s="1"/>
  <c r="S35" i="6" s="1"/>
  <c r="Q35" i="6" s="1"/>
  <c r="O35" i="6" s="1"/>
  <c r="M35" i="6" s="1"/>
  <c r="K35" i="6" s="1"/>
  <c r="AD35" i="6"/>
  <c r="AF35" i="6" s="1"/>
  <c r="L37" i="6"/>
  <c r="N37" i="6"/>
  <c r="P37" i="6"/>
  <c r="R37" i="6"/>
  <c r="T37" i="6"/>
  <c r="V37" i="6"/>
  <c r="X37" i="6"/>
  <c r="Z37" i="6"/>
  <c r="AB37" i="6"/>
  <c r="AE37" i="6"/>
  <c r="AF37" i="6"/>
  <c r="H39" i="6"/>
  <c r="L40" i="6"/>
  <c r="N40" i="6"/>
  <c r="P40" i="6"/>
  <c r="R40" i="6"/>
  <c r="T40" i="6"/>
  <c r="V40" i="6"/>
  <c r="X40" i="6"/>
  <c r="Z40" i="6"/>
  <c r="AB40" i="6"/>
  <c r="AE40" i="6"/>
  <c r="AF40" i="6"/>
  <c r="AD41" i="6"/>
  <c r="AC41" i="6" s="1"/>
  <c r="AA41" i="6" s="1"/>
  <c r="Y41" i="6" s="1"/>
  <c r="W41" i="6" s="1"/>
  <c r="U41" i="6" s="1"/>
  <c r="S41" i="6" s="1"/>
  <c r="Q41" i="6" s="1"/>
  <c r="O41" i="6" s="1"/>
  <c r="M41" i="6" s="1"/>
  <c r="K41" i="6" s="1"/>
  <c r="L43" i="6"/>
  <c r="N43" i="6"/>
  <c r="P43" i="6"/>
  <c r="R43" i="6"/>
  <c r="T43" i="6"/>
  <c r="V43" i="6"/>
  <c r="X43" i="6"/>
  <c r="Z43" i="6"/>
  <c r="AB43" i="6"/>
  <c r="AE43" i="6"/>
  <c r="AF43" i="6"/>
  <c r="AD44" i="6"/>
  <c r="AC44" i="6" s="1"/>
  <c r="AA44" i="6" s="1"/>
  <c r="Y44" i="6" s="1"/>
  <c r="W44" i="6" s="1"/>
  <c r="U44" i="6" s="1"/>
  <c r="S44" i="6" s="1"/>
  <c r="Q44" i="6" s="1"/>
  <c r="O44" i="6" s="1"/>
  <c r="M44" i="6" s="1"/>
  <c r="K44" i="6" s="1"/>
  <c r="H45" i="6"/>
  <c r="AD47" i="6"/>
  <c r="AC47" i="6" s="1"/>
  <c r="AA47" i="6" s="1"/>
  <c r="Y47" i="6" s="1"/>
  <c r="W47" i="6" s="1"/>
  <c r="U47" i="6" s="1"/>
  <c r="S47" i="6" s="1"/>
  <c r="Q47" i="6" s="1"/>
  <c r="O47" i="6" s="1"/>
  <c r="M47" i="6" s="1"/>
  <c r="K47" i="6" s="1"/>
  <c r="AD50" i="6"/>
  <c r="AC50" i="6" s="1"/>
  <c r="AA50" i="6" s="1"/>
  <c r="Y50" i="6" s="1"/>
  <c r="W50" i="6" s="1"/>
  <c r="U50" i="6" s="1"/>
  <c r="S50" i="6" s="1"/>
  <c r="Q50" i="6" s="1"/>
  <c r="O50" i="6" s="1"/>
  <c r="M50" i="6" s="1"/>
  <c r="K50" i="6" s="1"/>
  <c r="AD53" i="6"/>
  <c r="AC53" i="6" s="1"/>
  <c r="AA53" i="6" s="1"/>
  <c r="Y53" i="6" s="1"/>
  <c r="W53" i="6" s="1"/>
  <c r="U53" i="6" s="1"/>
  <c r="S53" i="6" s="1"/>
  <c r="Q53" i="6" s="1"/>
  <c r="O53" i="6" s="1"/>
  <c r="M53" i="6" s="1"/>
  <c r="K53" i="6" s="1"/>
  <c r="AD56" i="6"/>
  <c r="AC56" i="6" s="1"/>
  <c r="AA56" i="6" s="1"/>
  <c r="Y56" i="6" s="1"/>
  <c r="W56" i="6" s="1"/>
  <c r="U56" i="6" s="1"/>
  <c r="S56" i="6" s="1"/>
  <c r="Q56" i="6" s="1"/>
  <c r="O56" i="6" s="1"/>
  <c r="M56" i="6" s="1"/>
  <c r="K56" i="6" s="1"/>
  <c r="AD59" i="6"/>
  <c r="AC59" i="6" s="1"/>
  <c r="AA59" i="6" s="1"/>
  <c r="Y59" i="6" s="1"/>
  <c r="W59" i="6" s="1"/>
  <c r="U59" i="6" s="1"/>
  <c r="S59" i="6" s="1"/>
  <c r="Q59" i="6" s="1"/>
  <c r="O59" i="6" s="1"/>
  <c r="M59" i="6" s="1"/>
  <c r="K59" i="6" s="1"/>
  <c r="AD62" i="6"/>
  <c r="AC62" i="6" s="1"/>
  <c r="AA62" i="6" s="1"/>
  <c r="Y62" i="6" s="1"/>
  <c r="W62" i="6" s="1"/>
  <c r="U62" i="6" s="1"/>
  <c r="S62" i="6" s="1"/>
  <c r="Q62" i="6" s="1"/>
  <c r="O62" i="6" s="1"/>
  <c r="M62" i="6" s="1"/>
  <c r="K62" i="6" s="1"/>
  <c r="H63" i="6"/>
  <c r="AD65" i="6"/>
  <c r="AC65" i="6" s="1"/>
  <c r="AA65" i="6" s="1"/>
  <c r="Y65" i="6" s="1"/>
  <c r="W65" i="6" s="1"/>
  <c r="U65" i="6" s="1"/>
  <c r="S65" i="6" s="1"/>
  <c r="Q65" i="6" s="1"/>
  <c r="O65" i="6" s="1"/>
  <c r="M65" i="6" s="1"/>
  <c r="K65" i="6" s="1"/>
  <c r="AA67" i="6"/>
  <c r="Y67" i="6" s="1"/>
  <c r="W67" i="6" s="1"/>
  <c r="U67" i="6" s="1"/>
  <c r="S67" i="6" s="1"/>
  <c r="Q67" i="6" s="1"/>
  <c r="O67" i="6" s="1"/>
  <c r="M67" i="6" s="1"/>
  <c r="K67" i="6" s="1"/>
  <c r="AF67" i="6"/>
  <c r="AD68" i="6"/>
  <c r="AC68" i="6" s="1"/>
  <c r="AA68" i="6" s="1"/>
  <c r="Y68" i="6" s="1"/>
  <c r="W68" i="6" s="1"/>
  <c r="U68" i="6" s="1"/>
  <c r="S68" i="6" s="1"/>
  <c r="Q68" i="6" s="1"/>
  <c r="O68" i="6" s="1"/>
  <c r="M68" i="6" s="1"/>
  <c r="K68" i="6" s="1"/>
  <c r="AD70" i="6"/>
  <c r="AD71" i="6"/>
  <c r="AC71" i="6" s="1"/>
  <c r="AA71" i="6" s="1"/>
  <c r="Y71" i="6" s="1"/>
  <c r="W71" i="6" s="1"/>
  <c r="U71" i="6" s="1"/>
  <c r="S71" i="6" s="1"/>
  <c r="Q71" i="6" s="1"/>
  <c r="O71" i="6" s="1"/>
  <c r="M71" i="6" s="1"/>
  <c r="K71" i="6" s="1"/>
  <c r="AD74" i="6"/>
  <c r="AC74" i="6" s="1"/>
  <c r="AA74" i="6" s="1"/>
  <c r="Y74" i="6" s="1"/>
  <c r="W74" i="6" s="1"/>
  <c r="U74" i="6" s="1"/>
  <c r="S74" i="6" s="1"/>
  <c r="Q74" i="6" s="1"/>
  <c r="O74" i="6" s="1"/>
  <c r="M74" i="6" s="1"/>
  <c r="K74" i="6" s="1"/>
  <c r="AD75" i="6"/>
  <c r="AD77" i="6"/>
  <c r="AC77" i="6" s="1"/>
  <c r="AA77" i="6" s="1"/>
  <c r="Y77" i="6" s="1"/>
  <c r="W77" i="6" s="1"/>
  <c r="U77" i="6" s="1"/>
  <c r="S77" i="6" s="1"/>
  <c r="Y79" i="6"/>
  <c r="W79" i="6" s="1"/>
  <c r="AO8" i="4"/>
  <c r="AM8" i="4" s="1"/>
  <c r="AK8" i="4" s="1"/>
  <c r="AI8" i="4" s="1"/>
  <c r="AG8" i="4" s="1"/>
  <c r="AE8" i="4" s="1"/>
  <c r="AC8" i="4" s="1"/>
  <c r="AA8" i="4" s="1"/>
  <c r="Y8" i="4" s="1"/>
  <c r="W8" i="4" s="1"/>
  <c r="U8" i="4" s="1"/>
  <c r="S8" i="4" s="1"/>
  <c r="Q8" i="4" s="1"/>
  <c r="O8" i="4" s="1"/>
  <c r="M8" i="4" s="1"/>
  <c r="K8" i="4" s="1"/>
  <c r="AR8" i="4"/>
  <c r="AT8" i="4" s="1"/>
  <c r="H9" i="4"/>
  <c r="X10" i="4"/>
  <c r="AO11" i="4"/>
  <c r="AM11" i="4" s="1"/>
  <c r="AK11" i="4" s="1"/>
  <c r="AI11" i="4" s="1"/>
  <c r="AG11" i="4" s="1"/>
  <c r="AE11" i="4" s="1"/>
  <c r="AC11" i="4" s="1"/>
  <c r="AA11" i="4" s="1"/>
  <c r="Y11" i="4" s="1"/>
  <c r="W11" i="4" s="1"/>
  <c r="U11" i="4" s="1"/>
  <c r="S11" i="4" s="1"/>
  <c r="Q11" i="4" s="1"/>
  <c r="O11" i="4" s="1"/>
  <c r="M11" i="4" s="1"/>
  <c r="K11" i="4" s="1"/>
  <c r="AR11" i="4"/>
  <c r="AS11" i="4" s="1"/>
  <c r="N13" i="4"/>
  <c r="P13" i="4"/>
  <c r="R13" i="4"/>
  <c r="V13" i="4"/>
  <c r="X13" i="4"/>
  <c r="Z13" i="4"/>
  <c r="AB13" i="4"/>
  <c r="AD13" i="4"/>
  <c r="AF13" i="4"/>
  <c r="AH13" i="4"/>
  <c r="AJ13" i="4"/>
  <c r="AL13" i="4"/>
  <c r="AN13" i="4"/>
  <c r="AP13" i="4"/>
  <c r="AS13" i="4"/>
  <c r="AO14" i="4"/>
  <c r="AM14" i="4" s="1"/>
  <c r="AK14" i="4" s="1"/>
  <c r="AI14" i="4" s="1"/>
  <c r="AG14" i="4" s="1"/>
  <c r="AE14" i="4" s="1"/>
  <c r="AC14" i="4" s="1"/>
  <c r="AA14" i="4" s="1"/>
  <c r="Y14" i="4" s="1"/>
  <c r="W14" i="4" s="1"/>
  <c r="U14" i="4" s="1"/>
  <c r="S14" i="4" s="1"/>
  <c r="Q14" i="4" s="1"/>
  <c r="O14" i="4" s="1"/>
  <c r="M14" i="4" s="1"/>
  <c r="K14" i="4" s="1"/>
  <c r="AJ16" i="4"/>
  <c r="AS16" i="4"/>
  <c r="AT16" i="4"/>
  <c r="AO17" i="4"/>
  <c r="AM17" i="4" s="1"/>
  <c r="AK17" i="4" s="1"/>
  <c r="AI17" i="4" s="1"/>
  <c r="AG17" i="4" s="1"/>
  <c r="AE17" i="4" s="1"/>
  <c r="AC17" i="4" s="1"/>
  <c r="AA17" i="4" s="1"/>
  <c r="Y17" i="4" s="1"/>
  <c r="W17" i="4" s="1"/>
  <c r="U17" i="4" s="1"/>
  <c r="S17" i="4" s="1"/>
  <c r="Q17" i="4" s="1"/>
  <c r="O17" i="4" s="1"/>
  <c r="M17" i="4" s="1"/>
  <c r="K17" i="4" s="1"/>
  <c r="AR17" i="4"/>
  <c r="AT17" i="4" s="1"/>
  <c r="X19" i="4"/>
  <c r="AO20" i="4"/>
  <c r="AM20" i="4" s="1"/>
  <c r="AK20" i="4" s="1"/>
  <c r="AI20" i="4" s="1"/>
  <c r="AG20" i="4" s="1"/>
  <c r="AE20" i="4" s="1"/>
  <c r="AC20" i="4" s="1"/>
  <c r="AA20" i="4" s="1"/>
  <c r="Y20" i="4" s="1"/>
  <c r="W20" i="4" s="1"/>
  <c r="U20" i="4" s="1"/>
  <c r="S20" i="4" s="1"/>
  <c r="Q20" i="4" s="1"/>
  <c r="O20" i="4" s="1"/>
  <c r="M20" i="4" s="1"/>
  <c r="K20" i="4" s="1"/>
  <c r="AR20" i="4"/>
  <c r="AT20" i="4" s="1"/>
  <c r="AO23" i="4"/>
  <c r="AM23" i="4" s="1"/>
  <c r="AK23" i="4" s="1"/>
  <c r="AI23" i="4" s="1"/>
  <c r="AG23" i="4" s="1"/>
  <c r="AE23" i="4" s="1"/>
  <c r="AC23" i="4" s="1"/>
  <c r="AA23" i="4" s="1"/>
  <c r="Y23" i="4" s="1"/>
  <c r="W23" i="4" s="1"/>
  <c r="U23" i="4" s="1"/>
  <c r="S23" i="4" s="1"/>
  <c r="Q23" i="4" s="1"/>
  <c r="O23" i="4" s="1"/>
  <c r="M23" i="4" s="1"/>
  <c r="K23" i="4" s="1"/>
  <c r="AR23" i="4"/>
  <c r="AT23" i="4" s="1"/>
  <c r="AO24" i="4"/>
  <c r="AM24" i="4" s="1"/>
  <c r="AK24" i="4" s="1"/>
  <c r="AI24" i="4" s="1"/>
  <c r="AG24" i="4" s="1"/>
  <c r="AE24" i="4" s="1"/>
  <c r="AC24" i="4" s="1"/>
  <c r="AA24" i="4" s="1"/>
  <c r="Y24" i="4" s="1"/>
  <c r="W24" i="4" s="1"/>
  <c r="U24" i="4" s="1"/>
  <c r="S24" i="4" s="1"/>
  <c r="Q24" i="4" s="1"/>
  <c r="O24" i="4" s="1"/>
  <c r="M24" i="4" s="1"/>
  <c r="K24" i="4" s="1"/>
  <c r="AR24" i="4"/>
  <c r="AT24" i="4" s="1"/>
  <c r="L25" i="4"/>
  <c r="N25" i="4"/>
  <c r="P25" i="4"/>
  <c r="R25" i="4"/>
  <c r="V25" i="4"/>
  <c r="X25" i="4"/>
  <c r="Z25" i="4"/>
  <c r="AB25" i="4"/>
  <c r="AD25" i="4"/>
  <c r="AF25" i="4"/>
  <c r="AH25" i="4"/>
  <c r="AJ25" i="4"/>
  <c r="AL25" i="4"/>
  <c r="AN25" i="4"/>
  <c r="AP25" i="4"/>
  <c r="AS25" i="4"/>
  <c r="AT25" i="4"/>
  <c r="AO26" i="4"/>
  <c r="AM26" i="4" s="1"/>
  <c r="AK26" i="4" s="1"/>
  <c r="AI26" i="4" s="1"/>
  <c r="AG26" i="4" s="1"/>
  <c r="AE26" i="4" s="1"/>
  <c r="AC26" i="4" s="1"/>
  <c r="AA26" i="4" s="1"/>
  <c r="Y26" i="4" s="1"/>
  <c r="W26" i="4" s="1"/>
  <c r="U26" i="4" s="1"/>
  <c r="S26" i="4" s="1"/>
  <c r="Q26" i="4" s="1"/>
  <c r="O26" i="4" s="1"/>
  <c r="M26" i="4" s="1"/>
  <c r="K26" i="4" s="1"/>
  <c r="AR26" i="4"/>
  <c r="AT26" i="4" s="1"/>
  <c r="AO47" i="4"/>
  <c r="AM47" i="4" s="1"/>
  <c r="AK47" i="4" s="1"/>
  <c r="AI47" i="4" s="1"/>
  <c r="AG47" i="4" s="1"/>
  <c r="AE47" i="4" s="1"/>
  <c r="AC47" i="4" s="1"/>
  <c r="AA47" i="4" s="1"/>
  <c r="Y47" i="4" s="1"/>
  <c r="W47" i="4" s="1"/>
  <c r="U47" i="4" s="1"/>
  <c r="S47" i="4" s="1"/>
  <c r="Q47" i="4" s="1"/>
  <c r="O47" i="4" s="1"/>
  <c r="M47" i="4" s="1"/>
  <c r="K47" i="4" s="1"/>
  <c r="AR47" i="4"/>
  <c r="AS47" i="4" s="1"/>
  <c r="H48" i="4"/>
  <c r="AR48" i="4"/>
  <c r="L49" i="4"/>
  <c r="N49" i="4"/>
  <c r="P49" i="4"/>
  <c r="R49" i="4"/>
  <c r="V49" i="4"/>
  <c r="X49" i="4"/>
  <c r="Z49" i="4"/>
  <c r="AB49" i="4"/>
  <c r="AD49" i="4"/>
  <c r="AF49" i="4"/>
  <c r="AH49" i="4"/>
  <c r="AJ49" i="4"/>
  <c r="AL49" i="4"/>
  <c r="AN49" i="4"/>
  <c r="AP49" i="4"/>
  <c r="AS49" i="4"/>
  <c r="AT49" i="4"/>
  <c r="AO50" i="4"/>
  <c r="AM50" i="4" s="1"/>
  <c r="AK50" i="4" s="1"/>
  <c r="AI50" i="4" s="1"/>
  <c r="AG50" i="4" s="1"/>
  <c r="AE50" i="4" s="1"/>
  <c r="AC50" i="4" s="1"/>
  <c r="AA50" i="4" s="1"/>
  <c r="Y50" i="4" s="1"/>
  <c r="W50" i="4" s="1"/>
  <c r="U50" i="4" s="1"/>
  <c r="S50" i="4" s="1"/>
  <c r="Q50" i="4" s="1"/>
  <c r="O50" i="4" s="1"/>
  <c r="M50" i="4" s="1"/>
  <c r="K50" i="4" s="1"/>
  <c r="AR50" i="4"/>
  <c r="AT50" i="4" s="1"/>
  <c r="H51" i="4"/>
  <c r="L52" i="4"/>
  <c r="N52" i="4"/>
  <c r="P52" i="4"/>
  <c r="R52" i="4"/>
  <c r="V52" i="4"/>
  <c r="X52" i="4"/>
  <c r="Z52" i="4"/>
  <c r="AB52" i="4"/>
  <c r="AD52" i="4"/>
  <c r="AF52" i="4"/>
  <c r="AH52" i="4"/>
  <c r="AJ52" i="4"/>
  <c r="AL52" i="4"/>
  <c r="AN52" i="4"/>
  <c r="AP52" i="4"/>
  <c r="AS52" i="4"/>
  <c r="AT52" i="4"/>
  <c r="AO53" i="4"/>
  <c r="AM53" i="4" s="1"/>
  <c r="AK53" i="4" s="1"/>
  <c r="AI53" i="4" s="1"/>
  <c r="AG53" i="4" s="1"/>
  <c r="AE53" i="4" s="1"/>
  <c r="AC53" i="4" s="1"/>
  <c r="AA53" i="4" s="1"/>
  <c r="Y53" i="4" s="1"/>
  <c r="W53" i="4" s="1"/>
  <c r="U53" i="4" s="1"/>
  <c r="S53" i="4" s="1"/>
  <c r="Q53" i="4" s="1"/>
  <c r="O53" i="4" s="1"/>
  <c r="M53" i="4" s="1"/>
  <c r="K53" i="4" s="1"/>
  <c r="AR53" i="4"/>
  <c r="AS53" i="4" s="1"/>
  <c r="AO54" i="4"/>
  <c r="AM54" i="4" s="1"/>
  <c r="AK54" i="4" s="1"/>
  <c r="AI54" i="4" s="1"/>
  <c r="AG54" i="4" s="1"/>
  <c r="AE54" i="4" s="1"/>
  <c r="AC54" i="4" s="1"/>
  <c r="AA54" i="4" s="1"/>
  <c r="Y54" i="4" s="1"/>
  <c r="W54" i="4" s="1"/>
  <c r="U54" i="4" s="1"/>
  <c r="S54" i="4" s="1"/>
  <c r="Q54" i="4" s="1"/>
  <c r="O54" i="4" s="1"/>
  <c r="M54" i="4" s="1"/>
  <c r="K54" i="4" s="1"/>
  <c r="AR54" i="4"/>
  <c r="AT54" i="4" s="1"/>
  <c r="L55" i="4"/>
  <c r="N55" i="4"/>
  <c r="P55" i="4"/>
  <c r="R55" i="4"/>
  <c r="V55" i="4"/>
  <c r="X55" i="4"/>
  <c r="Z55" i="4"/>
  <c r="AB55" i="4"/>
  <c r="AD55" i="4"/>
  <c r="AF55" i="4"/>
  <c r="AH55" i="4"/>
  <c r="AJ55" i="4"/>
  <c r="AL55" i="4"/>
  <c r="AN55" i="4"/>
  <c r="AP55" i="4"/>
  <c r="AS55" i="4"/>
  <c r="AT55" i="4"/>
  <c r="AM56" i="4"/>
  <c r="AK56" i="4" s="1"/>
  <c r="AI56" i="4" s="1"/>
  <c r="AG56" i="4" s="1"/>
  <c r="AE56" i="4" s="1"/>
  <c r="AC56" i="4" s="1"/>
  <c r="AA56" i="4" s="1"/>
  <c r="Y56" i="4" s="1"/>
  <c r="W56" i="4" s="1"/>
  <c r="U56" i="4" s="1"/>
  <c r="S56" i="4" s="1"/>
  <c r="Q56" i="4" s="1"/>
  <c r="O56" i="4" s="1"/>
  <c r="M56" i="4" s="1"/>
  <c r="K56" i="4" s="1"/>
  <c r="AQ56" i="4"/>
  <c r="AR56" i="4"/>
  <c r="AS56" i="4" s="1"/>
  <c r="L58" i="4"/>
  <c r="N58" i="4"/>
  <c r="P58" i="4"/>
  <c r="R58" i="4"/>
  <c r="V58" i="4"/>
  <c r="X58" i="4"/>
  <c r="Z58" i="4"/>
  <c r="AB58" i="4"/>
  <c r="AD58" i="4"/>
  <c r="AF58" i="4"/>
  <c r="AH58" i="4"/>
  <c r="AJ58" i="4"/>
  <c r="AL58" i="4"/>
  <c r="AN58" i="4"/>
  <c r="AP58" i="4"/>
  <c r="AS58" i="4"/>
  <c r="AT58" i="4"/>
  <c r="AO59" i="4"/>
  <c r="AM59" i="4" s="1"/>
  <c r="AK59" i="4" s="1"/>
  <c r="AI59" i="4" s="1"/>
  <c r="AG59" i="4" s="1"/>
  <c r="AE59" i="4" s="1"/>
  <c r="AC59" i="4" s="1"/>
  <c r="AA59" i="4" s="1"/>
  <c r="Y59" i="4" s="1"/>
  <c r="W59" i="4" s="1"/>
  <c r="U59" i="4" s="1"/>
  <c r="S59" i="4" s="1"/>
  <c r="Q59" i="4" s="1"/>
  <c r="O59" i="4" s="1"/>
  <c r="M59" i="4" s="1"/>
  <c r="K59" i="4" s="1"/>
  <c r="AR59" i="4"/>
  <c r="AS59" i="4" s="1"/>
  <c r="H60" i="4"/>
  <c r="AR60" i="4"/>
  <c r="AO62" i="4"/>
  <c r="AM62" i="4" s="1"/>
  <c r="AK62" i="4" s="1"/>
  <c r="AI62" i="4" s="1"/>
  <c r="AG62" i="4" s="1"/>
  <c r="AE62" i="4" s="1"/>
  <c r="AC62" i="4" s="1"/>
  <c r="AA62" i="4" s="1"/>
  <c r="Y62" i="4" s="1"/>
  <c r="W62" i="4" s="1"/>
  <c r="U62" i="4" s="1"/>
  <c r="S62" i="4" s="1"/>
  <c r="Q62" i="4" s="1"/>
  <c r="O62" i="4" s="1"/>
  <c r="M62" i="4" s="1"/>
  <c r="K62" i="4" s="1"/>
  <c r="AR62" i="4"/>
  <c r="AS62" i="4" s="1"/>
  <c r="AR63" i="4"/>
  <c r="AO65" i="4"/>
  <c r="AM65" i="4" s="1"/>
  <c r="AK65" i="4" s="1"/>
  <c r="AI65" i="4" s="1"/>
  <c r="AG65" i="4" s="1"/>
  <c r="AE65" i="4" s="1"/>
  <c r="AC65" i="4" s="1"/>
  <c r="AA65" i="4" s="1"/>
  <c r="Y65" i="4" s="1"/>
  <c r="W65" i="4" s="1"/>
  <c r="U65" i="4" s="1"/>
  <c r="S65" i="4" s="1"/>
  <c r="Q65" i="4" s="1"/>
  <c r="O65" i="4" s="1"/>
  <c r="M65" i="4" s="1"/>
  <c r="K65" i="4" s="1"/>
  <c r="AR65" i="4"/>
  <c r="AT65" i="4" s="1"/>
  <c r="AR66" i="4"/>
  <c r="L67" i="4"/>
  <c r="N67" i="4"/>
  <c r="P67" i="4"/>
  <c r="R67" i="4"/>
  <c r="V67" i="4"/>
  <c r="X67" i="4"/>
  <c r="Z67" i="4"/>
  <c r="AB67" i="4"/>
  <c r="AD67" i="4"/>
  <c r="AF67" i="4"/>
  <c r="AH67" i="4"/>
  <c r="AJ67" i="4"/>
  <c r="AL67" i="4"/>
  <c r="AN67" i="4"/>
  <c r="AP67" i="4"/>
  <c r="AT67" i="4"/>
  <c r="AO68" i="4"/>
  <c r="AM68" i="4" s="1"/>
  <c r="AK68" i="4" s="1"/>
  <c r="AI68" i="4" s="1"/>
  <c r="AG68" i="4" s="1"/>
  <c r="AE68" i="4" s="1"/>
  <c r="AC68" i="4" s="1"/>
  <c r="AA68" i="4" s="1"/>
  <c r="Y68" i="4" s="1"/>
  <c r="W68" i="4" s="1"/>
  <c r="U68" i="4" s="1"/>
  <c r="S68" i="4" s="1"/>
  <c r="Q68" i="4" s="1"/>
  <c r="O68" i="4" s="1"/>
  <c r="M68" i="4" s="1"/>
  <c r="K68" i="4" s="1"/>
  <c r="AR68" i="4"/>
  <c r="AS68" i="4" s="1"/>
  <c r="H69" i="4"/>
  <c r="L70" i="4"/>
  <c r="N70" i="4"/>
  <c r="P70" i="4"/>
  <c r="R70" i="4"/>
  <c r="V70" i="4"/>
  <c r="X70" i="4"/>
  <c r="Z70" i="4"/>
  <c r="AB70" i="4"/>
  <c r="AD70" i="4"/>
  <c r="AF70" i="4"/>
  <c r="AH70" i="4"/>
  <c r="AJ70" i="4"/>
  <c r="AL70" i="4"/>
  <c r="AN70" i="4"/>
  <c r="AP70" i="4"/>
  <c r="AS70" i="4"/>
  <c r="AT70" i="4"/>
  <c r="AO71" i="4"/>
  <c r="AM71" i="4" s="1"/>
  <c r="AK71" i="4" s="1"/>
  <c r="AI71" i="4" s="1"/>
  <c r="AG71" i="4" s="1"/>
  <c r="AE71" i="4" s="1"/>
  <c r="AC71" i="4" s="1"/>
  <c r="AA71" i="4" s="1"/>
  <c r="Y71" i="4" s="1"/>
  <c r="W71" i="4" s="1"/>
  <c r="U71" i="4" s="1"/>
  <c r="S71" i="4" s="1"/>
  <c r="Q71" i="4" s="1"/>
  <c r="O71" i="4" s="1"/>
  <c r="M71" i="4" s="1"/>
  <c r="K71" i="4" s="1"/>
  <c r="AR71" i="4"/>
  <c r="AS71" i="4" s="1"/>
  <c r="H72" i="4"/>
  <c r="AO72" i="4"/>
  <c r="AM72" i="4" s="1"/>
  <c r="AK72" i="4" s="1"/>
  <c r="AI72" i="4" s="1"/>
  <c r="AG72" i="4" s="1"/>
  <c r="AE72" i="4" s="1"/>
  <c r="AC72" i="4" s="1"/>
  <c r="AA72" i="4" s="1"/>
  <c r="Y72" i="4" s="1"/>
  <c r="W72" i="4" s="1"/>
  <c r="U72" i="4" s="1"/>
  <c r="S72" i="4" s="1"/>
  <c r="Q72" i="4" s="1"/>
  <c r="O72" i="4" s="1"/>
  <c r="M72" i="4" s="1"/>
  <c r="K72" i="4" s="1"/>
  <c r="AR72" i="4"/>
  <c r="L73" i="4"/>
  <c r="N73" i="4"/>
  <c r="P73" i="4"/>
  <c r="R73" i="4"/>
  <c r="V73" i="4"/>
  <c r="X73" i="4"/>
  <c r="Z73" i="4"/>
  <c r="AB73" i="4"/>
  <c r="AD73" i="4"/>
  <c r="AF73" i="4"/>
  <c r="AH73" i="4"/>
  <c r="AJ73" i="4"/>
  <c r="AL73" i="4"/>
  <c r="AN73" i="4"/>
  <c r="AP73" i="4"/>
  <c r="AS73" i="4"/>
  <c r="AT73" i="4"/>
  <c r="AO74" i="4"/>
  <c r="AM74" i="4" s="1"/>
  <c r="AK74" i="4" s="1"/>
  <c r="AI74" i="4" s="1"/>
  <c r="AG74" i="4" s="1"/>
  <c r="AE74" i="4" s="1"/>
  <c r="AC74" i="4" s="1"/>
  <c r="AA74" i="4" s="1"/>
  <c r="Y74" i="4" s="1"/>
  <c r="W74" i="4" s="1"/>
  <c r="U74" i="4" s="1"/>
  <c r="S74" i="4" s="1"/>
  <c r="Q74" i="4" s="1"/>
  <c r="O74" i="4" s="1"/>
  <c r="M74" i="4" s="1"/>
  <c r="K74" i="4" s="1"/>
  <c r="AS74" i="4"/>
  <c r="AT74" i="4"/>
  <c r="H75" i="4"/>
  <c r="L76" i="4"/>
  <c r="N76" i="4"/>
  <c r="P76" i="4"/>
  <c r="R76" i="4"/>
  <c r="V76" i="4"/>
  <c r="X76" i="4"/>
  <c r="Z76" i="4"/>
  <c r="AB76" i="4"/>
  <c r="AD76" i="4"/>
  <c r="AF76" i="4"/>
  <c r="AH76" i="4"/>
  <c r="AJ76" i="4"/>
  <c r="AL76" i="4"/>
  <c r="AN76" i="4"/>
  <c r="AP76" i="4"/>
  <c r="AS76" i="4"/>
  <c r="AT76" i="4"/>
  <c r="AO77" i="4"/>
  <c r="AM77" i="4" s="1"/>
  <c r="AK77" i="4" s="1"/>
  <c r="AI77" i="4" s="1"/>
  <c r="AG77" i="4" s="1"/>
  <c r="AE77" i="4" s="1"/>
  <c r="AC77" i="4" s="1"/>
  <c r="AA77" i="4" s="1"/>
  <c r="Y77" i="4" s="1"/>
  <c r="W77" i="4" s="1"/>
  <c r="U77" i="4" s="1"/>
  <c r="S77" i="4" s="1"/>
  <c r="Q77" i="4" s="1"/>
  <c r="O77" i="4" s="1"/>
  <c r="M77" i="4" s="1"/>
  <c r="K77" i="4" s="1"/>
  <c r="AR77" i="4"/>
  <c r="AS77" i="4" s="1"/>
  <c r="H78" i="4"/>
  <c r="L79" i="4"/>
  <c r="N79" i="4"/>
  <c r="P79" i="4"/>
  <c r="R79" i="4"/>
  <c r="V79" i="4"/>
  <c r="X79" i="4"/>
  <c r="Z79" i="4"/>
  <c r="AB79" i="4"/>
  <c r="AD79" i="4"/>
  <c r="AF79" i="4"/>
  <c r="AH79" i="4"/>
  <c r="AJ79" i="4"/>
  <c r="AL79" i="4"/>
  <c r="AN79" i="4"/>
  <c r="AP79" i="4"/>
  <c r="AS79" i="4"/>
  <c r="AT79" i="4"/>
  <c r="AO80" i="4"/>
  <c r="AM80" i="4" s="1"/>
  <c r="AK80" i="4" s="1"/>
  <c r="AI80" i="4" s="1"/>
  <c r="AG80" i="4" s="1"/>
  <c r="AE80" i="4" s="1"/>
  <c r="AC80" i="4" s="1"/>
  <c r="AA80" i="4" s="1"/>
  <c r="Y80" i="4" s="1"/>
  <c r="W80" i="4" s="1"/>
  <c r="U80" i="4" s="1"/>
  <c r="S80" i="4" s="1"/>
  <c r="Q80" i="4" s="1"/>
  <c r="O80" i="4" s="1"/>
  <c r="M80" i="4" s="1"/>
  <c r="K80" i="4" s="1"/>
  <c r="AR80" i="4"/>
  <c r="AS80" i="4" s="1"/>
  <c r="L82" i="4"/>
  <c r="N82" i="4"/>
  <c r="P82" i="4"/>
  <c r="R82" i="4"/>
  <c r="V82" i="4"/>
  <c r="X82" i="4"/>
  <c r="Z82" i="4"/>
  <c r="AB82" i="4"/>
  <c r="AD82" i="4"/>
  <c r="AF82" i="4"/>
  <c r="AH82" i="4"/>
  <c r="AJ82" i="4"/>
  <c r="AL82" i="4"/>
  <c r="AN82" i="4"/>
  <c r="AP82" i="4"/>
  <c r="AS82" i="4"/>
  <c r="AT82" i="4"/>
  <c r="AO83" i="4"/>
  <c r="AM83" i="4" s="1"/>
  <c r="AK83" i="4" s="1"/>
  <c r="AI83" i="4" s="1"/>
  <c r="AG83" i="4" s="1"/>
  <c r="AE83" i="4" s="1"/>
  <c r="AC83" i="4" s="1"/>
  <c r="AA83" i="4" s="1"/>
  <c r="Y83" i="4" s="1"/>
  <c r="W83" i="4" s="1"/>
  <c r="U83" i="4" s="1"/>
  <c r="S83" i="4" s="1"/>
  <c r="Q83" i="4" s="1"/>
  <c r="O83" i="4" s="1"/>
  <c r="M83" i="4" s="1"/>
  <c r="K83" i="4" s="1"/>
  <c r="AS83" i="4"/>
  <c r="AR83" i="4" s="1"/>
  <c r="AT83" i="4" s="1"/>
  <c r="H84" i="4"/>
  <c r="AR84" i="4"/>
  <c r="X85" i="4"/>
  <c r="Z85" i="4"/>
  <c r="AB85" i="4"/>
  <c r="AF85" i="4"/>
  <c r="AL85" i="4"/>
  <c r="AN85" i="4"/>
  <c r="AP85" i="4"/>
  <c r="AO86" i="4"/>
  <c r="AM86" i="4" s="1"/>
  <c r="AK86" i="4" s="1"/>
  <c r="AI86" i="4" s="1"/>
  <c r="AG86" i="4" s="1"/>
  <c r="AE86" i="4" s="1"/>
  <c r="AC86" i="4" s="1"/>
  <c r="AA86" i="4" s="1"/>
  <c r="Y86" i="4" s="1"/>
  <c r="W86" i="4" s="1"/>
  <c r="U86" i="4" s="1"/>
  <c r="S86" i="4" s="1"/>
  <c r="Q86" i="4" s="1"/>
  <c r="O86" i="4" s="1"/>
  <c r="M86" i="4" s="1"/>
  <c r="K86" i="4" s="1"/>
  <c r="AR86" i="4"/>
  <c r="AT86" i="4" s="1"/>
  <c r="H87" i="4"/>
  <c r="AR87" i="4"/>
  <c r="K88" i="4"/>
  <c r="N88" i="4"/>
  <c r="AO89" i="4"/>
  <c r="AM89" i="4" s="1"/>
  <c r="AK89" i="4" s="1"/>
  <c r="AI89" i="4" s="1"/>
  <c r="AG89" i="4" s="1"/>
  <c r="AE89" i="4" s="1"/>
  <c r="AC89" i="4" s="1"/>
  <c r="AA89" i="4" s="1"/>
  <c r="Y89" i="4" s="1"/>
  <c r="W89" i="4" s="1"/>
  <c r="U89" i="4" s="1"/>
  <c r="S89" i="4" s="1"/>
  <c r="Q89" i="4" s="1"/>
  <c r="O89" i="4" s="1"/>
  <c r="M89" i="4" s="1"/>
  <c r="K89" i="4" s="1"/>
  <c r="AR89" i="4"/>
  <c r="AR90" i="4"/>
  <c r="L91" i="4"/>
  <c r="N91" i="4"/>
  <c r="P91" i="4"/>
  <c r="R91" i="4"/>
  <c r="V91" i="4"/>
  <c r="X91" i="4"/>
  <c r="Z91" i="4"/>
  <c r="AB91" i="4"/>
  <c r="AD91" i="4"/>
  <c r="AF91" i="4"/>
  <c r="AH91" i="4"/>
  <c r="AJ91" i="4"/>
  <c r="AL91" i="4"/>
  <c r="AN91" i="4"/>
  <c r="AP91" i="4"/>
  <c r="AS91" i="4"/>
  <c r="AT91" i="4"/>
  <c r="AO92" i="4"/>
  <c r="AM92" i="4" s="1"/>
  <c r="AK92" i="4" s="1"/>
  <c r="AI92" i="4" s="1"/>
  <c r="AG92" i="4" s="1"/>
  <c r="AE92" i="4" s="1"/>
  <c r="AC92" i="4" s="1"/>
  <c r="AA92" i="4" s="1"/>
  <c r="Y92" i="4" s="1"/>
  <c r="W92" i="4" s="1"/>
  <c r="U92" i="4" s="1"/>
  <c r="S92" i="4" s="1"/>
  <c r="Q92" i="4" s="1"/>
  <c r="O92" i="4" s="1"/>
  <c r="M92" i="4" s="1"/>
  <c r="K92" i="4" s="1"/>
  <c r="AR92" i="4"/>
  <c r="AR93" i="4"/>
  <c r="AT93" i="4" s="1"/>
  <c r="L94" i="4"/>
  <c r="N94" i="4"/>
  <c r="P94" i="4"/>
  <c r="R94" i="4"/>
  <c r="V94" i="4"/>
  <c r="X94" i="4"/>
  <c r="Z94" i="4"/>
  <c r="AB94" i="4"/>
  <c r="AD94" i="4"/>
  <c r="AF94" i="4"/>
  <c r="AH94" i="4"/>
  <c r="AJ94" i="4"/>
  <c r="AL94" i="4"/>
  <c r="AN94" i="4"/>
  <c r="AP94" i="4"/>
  <c r="AS94" i="4"/>
  <c r="AT94" i="4"/>
  <c r="T8" i="8"/>
  <c r="R8" i="8" s="1"/>
  <c r="P8" i="8" s="1"/>
  <c r="N8" i="8" s="1"/>
  <c r="J8" i="8" s="1"/>
  <c r="X8" i="8"/>
  <c r="Y8" i="8"/>
  <c r="Z8" i="8" s="1"/>
  <c r="T9" i="8"/>
  <c r="R9" i="8" s="1"/>
  <c r="P9" i="8" s="1"/>
  <c r="N9" i="8" s="1"/>
  <c r="J9" i="8" s="1"/>
  <c r="Y9" i="8"/>
  <c r="AA9" i="8" s="1"/>
  <c r="O10" i="8"/>
  <c r="Q10" i="8"/>
  <c r="S10" i="8"/>
  <c r="U10" i="8"/>
  <c r="W10" i="8"/>
  <c r="Z10" i="8"/>
  <c r="AA10" i="8"/>
  <c r="T11" i="8"/>
  <c r="R11" i="8" s="1"/>
  <c r="P11" i="8" s="1"/>
  <c r="N11" i="8" s="1"/>
  <c r="J11" i="8" s="1"/>
  <c r="X11" i="8"/>
  <c r="Y11" i="8"/>
  <c r="T12" i="8"/>
  <c r="R12" i="8" s="1"/>
  <c r="P12" i="8" s="1"/>
  <c r="N12" i="8" s="1"/>
  <c r="J12" i="8" s="1"/>
  <c r="X12" i="8"/>
  <c r="Y12" i="8"/>
  <c r="Z12" i="8" s="1"/>
  <c r="O13" i="8"/>
  <c r="Q13" i="8"/>
  <c r="S13" i="8"/>
  <c r="U13" i="8"/>
  <c r="W13" i="8"/>
  <c r="Z13" i="8"/>
  <c r="AA13" i="8"/>
  <c r="T14" i="8"/>
  <c r="R14" i="8"/>
  <c r="P14" i="8" s="1"/>
  <c r="N14" i="8" s="1"/>
  <c r="J14" i="8" s="1"/>
  <c r="X14" i="8"/>
  <c r="Y14" i="8"/>
  <c r="Z14" i="8" s="1"/>
  <c r="V15" i="8"/>
  <c r="T15" i="8" s="1"/>
  <c r="R15" i="8" s="1"/>
  <c r="P15" i="8" s="1"/>
  <c r="N15" i="8" s="1"/>
  <c r="J15" i="8" s="1"/>
  <c r="Y15" i="8"/>
  <c r="Z15" i="8" s="1"/>
  <c r="O16" i="8"/>
  <c r="Q16" i="8"/>
  <c r="S16" i="8"/>
  <c r="U16" i="8"/>
  <c r="W16" i="8"/>
  <c r="Z16" i="8"/>
  <c r="AA16" i="8"/>
  <c r="V17" i="8"/>
  <c r="T17" i="8" s="1"/>
  <c r="R17" i="8" s="1"/>
  <c r="P17" i="8" s="1"/>
  <c r="N17" i="8" s="1"/>
  <c r="J17" i="8" s="1"/>
  <c r="Z17" i="8"/>
  <c r="AA17" i="8"/>
  <c r="V18" i="8"/>
  <c r="T18" i="8" s="1"/>
  <c r="R18" i="8" s="1"/>
  <c r="P18" i="8" s="1"/>
  <c r="N18" i="8" s="1"/>
  <c r="J18" i="8" s="1"/>
  <c r="Z18" i="8"/>
  <c r="AA18" i="8"/>
  <c r="O19" i="8"/>
  <c r="Q19" i="8"/>
  <c r="S19" i="8"/>
  <c r="U19" i="8"/>
  <c r="W19" i="8"/>
  <c r="Z19" i="8"/>
  <c r="AA19" i="8"/>
  <c r="T20" i="8"/>
  <c r="R20" i="8" s="1"/>
  <c r="P20" i="8" s="1"/>
  <c r="N20" i="8" s="1"/>
  <c r="J20" i="8" s="1"/>
  <c r="X20" i="8"/>
  <c r="AA20" i="8" s="1"/>
  <c r="Z20" i="8"/>
  <c r="Z21" i="8"/>
  <c r="O22" i="8"/>
  <c r="Q22" i="8"/>
  <c r="S22" i="8"/>
  <c r="U22" i="8"/>
  <c r="W22" i="8"/>
  <c r="Z22" i="8"/>
  <c r="AA22" i="8"/>
  <c r="V23" i="8"/>
  <c r="T23" i="8" s="1"/>
  <c r="R23" i="8" s="1"/>
  <c r="P23" i="8" s="1"/>
  <c r="N23" i="8" s="1"/>
  <c r="J23" i="8" s="1"/>
  <c r="Y23" i="8"/>
  <c r="AA23" i="8" s="1"/>
  <c r="Y24" i="8"/>
  <c r="AA24" i="8" s="1"/>
  <c r="O25" i="8"/>
  <c r="Q25" i="8"/>
  <c r="S25" i="8"/>
  <c r="U25" i="8"/>
  <c r="W25" i="8"/>
  <c r="Z25" i="8"/>
  <c r="AA25" i="8"/>
  <c r="V26" i="8"/>
  <c r="T26" i="8" s="1"/>
  <c r="R26" i="8" s="1"/>
  <c r="P26" i="8" s="1"/>
  <c r="N26" i="8" s="1"/>
  <c r="J26" i="8" s="1"/>
  <c r="Y26" i="8"/>
  <c r="AA26" i="8" s="1"/>
  <c r="V28" i="8"/>
  <c r="T28" i="8" s="1"/>
  <c r="R28" i="8" s="1"/>
  <c r="P28" i="8" s="1"/>
  <c r="N28" i="8" s="1"/>
  <c r="AA28" i="8"/>
  <c r="V29" i="8"/>
  <c r="T29" i="8" s="1"/>
  <c r="R29" i="8" s="1"/>
  <c r="P29" i="8" s="1"/>
  <c r="N29" i="8" s="1"/>
  <c r="J29" i="8" s="1"/>
  <c r="Y29" i="8"/>
  <c r="AA29" i="8" s="1"/>
  <c r="V32" i="8"/>
  <c r="T32" i="8" s="1"/>
  <c r="R32" i="8" s="1"/>
  <c r="P32" i="8" s="1"/>
  <c r="N32" i="8" s="1"/>
  <c r="J32" i="8" s="1"/>
  <c r="Y32" i="8"/>
  <c r="AA32" i="8" s="1"/>
  <c r="V35" i="8"/>
  <c r="T35" i="8" s="1"/>
  <c r="R35" i="8" s="1"/>
  <c r="P35" i="8" s="1"/>
  <c r="N35" i="8" s="1"/>
  <c r="J35" i="8" s="1"/>
  <c r="Y35" i="8"/>
  <c r="Z35" i="8" s="1"/>
  <c r="Y36" i="8"/>
  <c r="Z36" i="8" s="1"/>
  <c r="O37" i="8"/>
  <c r="Q37" i="8"/>
  <c r="S37" i="8"/>
  <c r="U37" i="8"/>
  <c r="W37" i="8"/>
  <c r="Z37" i="8"/>
  <c r="AA37" i="8"/>
  <c r="V47" i="8"/>
  <c r="T47" i="8" s="1"/>
  <c r="R47" i="8" s="1"/>
  <c r="P47" i="8" s="1"/>
  <c r="N47" i="8" s="1"/>
  <c r="J47" i="8" s="1"/>
  <c r="Y47" i="8"/>
  <c r="AA47" i="8" s="1"/>
  <c r="M49" i="8"/>
  <c r="O49" i="8"/>
  <c r="Q49" i="8"/>
  <c r="S49" i="8"/>
  <c r="U49" i="8"/>
  <c r="W49" i="8"/>
  <c r="Z49" i="8"/>
  <c r="AA49" i="8"/>
  <c r="X8" i="5"/>
  <c r="V8" i="5" s="1"/>
  <c r="T8" i="5" s="1"/>
  <c r="R8" i="5" s="1"/>
  <c r="P8" i="5" s="1"/>
  <c r="AB8" i="5"/>
  <c r="AC8" i="5"/>
  <c r="O10" i="5"/>
  <c r="Q10" i="5"/>
  <c r="S10" i="5"/>
  <c r="U10" i="5"/>
  <c r="W10" i="5"/>
  <c r="Y10" i="5"/>
  <c r="AB10" i="5"/>
  <c r="AD10" i="5" s="1"/>
  <c r="AC10" i="5"/>
  <c r="X11" i="5"/>
  <c r="V11" i="5" s="1"/>
  <c r="T11" i="5" s="1"/>
  <c r="R11" i="5" s="1"/>
  <c r="P11" i="5" s="1"/>
  <c r="AB11" i="5"/>
  <c r="AC11" i="5"/>
  <c r="M13" i="5"/>
  <c r="O13" i="5"/>
  <c r="Q13" i="5"/>
  <c r="S13" i="5"/>
  <c r="U13" i="5"/>
  <c r="W13" i="5"/>
  <c r="Y13" i="5"/>
  <c r="AB13" i="5"/>
  <c r="AD13" i="5" s="1"/>
  <c r="AC13" i="5"/>
  <c r="X14" i="5"/>
  <c r="V14" i="5" s="1"/>
  <c r="T14" i="5" s="1"/>
  <c r="R14" i="5" s="1"/>
  <c r="P14" i="5" s="1"/>
  <c r="AB14" i="5"/>
  <c r="AC14" i="5"/>
  <c r="M16" i="5"/>
  <c r="O16" i="5"/>
  <c r="Q16" i="5"/>
  <c r="S16" i="5"/>
  <c r="U16" i="5"/>
  <c r="W16" i="5"/>
  <c r="Y16" i="5"/>
  <c r="AB16" i="5"/>
  <c r="AD16" i="5" s="1"/>
  <c r="AC16" i="5"/>
  <c r="X17" i="5"/>
  <c r="V17" i="5" s="1"/>
  <c r="T17" i="5" s="1"/>
  <c r="R17" i="5" s="1"/>
  <c r="P17" i="5" s="1"/>
  <c r="AA17" i="5"/>
  <c r="AC17" i="5" s="1"/>
  <c r="X23" i="5"/>
  <c r="V23" i="5" s="1"/>
  <c r="T23" i="5" s="1"/>
  <c r="R23" i="5" s="1"/>
  <c r="P23" i="5" s="1"/>
  <c r="AA23" i="5"/>
  <c r="AC23" i="5" s="1"/>
  <c r="M25" i="5"/>
  <c r="O25" i="5"/>
  <c r="Q25" i="5"/>
  <c r="S25" i="5"/>
  <c r="U25" i="5"/>
  <c r="W25" i="5"/>
  <c r="Y25" i="5"/>
  <c r="AB25" i="5"/>
  <c r="AD25" i="5" s="1"/>
  <c r="AC25" i="5"/>
  <c r="X26" i="5"/>
  <c r="V26" i="5" s="1"/>
  <c r="T26" i="5" s="1"/>
  <c r="R26" i="5" s="1"/>
  <c r="P26" i="5" s="1"/>
  <c r="AA26" i="5"/>
  <c r="AC26" i="5" s="1"/>
  <c r="X27" i="5"/>
  <c r="V27" i="5" s="1"/>
  <c r="T27" i="5" s="1"/>
  <c r="R27" i="5" s="1"/>
  <c r="P27" i="5" s="1"/>
  <c r="N27" i="5" s="1"/>
  <c r="L27" i="5" s="1"/>
  <c r="J27" i="5" s="1"/>
  <c r="AA27" i="5"/>
  <c r="AC27" i="5" s="1"/>
  <c r="M28" i="5"/>
  <c r="O28" i="5"/>
  <c r="Q28" i="5"/>
  <c r="S28" i="5"/>
  <c r="U28" i="5"/>
  <c r="W28" i="5"/>
  <c r="Y28" i="5"/>
  <c r="AB28" i="5"/>
  <c r="AD28" i="5" s="1"/>
  <c r="AC28" i="5"/>
  <c r="X29" i="5"/>
  <c r="V29" i="5" s="1"/>
  <c r="T29" i="5" s="1"/>
  <c r="R29" i="5" s="1"/>
  <c r="P29" i="5" s="1"/>
  <c r="AC29" i="5"/>
  <c r="X30" i="5"/>
  <c r="V30" i="5" s="1"/>
  <c r="T30" i="5" s="1"/>
  <c r="R30" i="5" s="1"/>
  <c r="P30" i="5" s="1"/>
  <c r="N30" i="5" s="1"/>
  <c r="L30" i="5" s="1"/>
  <c r="J30" i="5" s="1"/>
  <c r="AA30" i="5"/>
  <c r="AC30" i="5" s="1"/>
  <c r="M31" i="5"/>
  <c r="O31" i="5"/>
  <c r="Q31" i="5"/>
  <c r="S31" i="5"/>
  <c r="U31" i="5"/>
  <c r="W31" i="5"/>
  <c r="Y31" i="5"/>
  <c r="AB31" i="5"/>
  <c r="AD31" i="5" s="1"/>
  <c r="AC31" i="5"/>
  <c r="X32" i="5"/>
  <c r="V32" i="5" s="1"/>
  <c r="T32" i="5" s="1"/>
  <c r="R32" i="5" s="1"/>
  <c r="P32" i="5" s="1"/>
  <c r="AB32" i="5"/>
  <c r="AC32" i="5"/>
  <c r="X33" i="5"/>
  <c r="V33" i="5" s="1"/>
  <c r="T33" i="5" s="1"/>
  <c r="R33" i="5" s="1"/>
  <c r="P33" i="5" s="1"/>
  <c r="N33" i="5" s="1"/>
  <c r="L33" i="5" s="1"/>
  <c r="J33" i="5" s="1"/>
  <c r="AA33" i="5"/>
  <c r="AC33" i="5" s="1"/>
  <c r="M34" i="5"/>
  <c r="O34" i="5"/>
  <c r="Q34" i="5"/>
  <c r="S34" i="5"/>
  <c r="U34" i="5"/>
  <c r="W34" i="5"/>
  <c r="Y34" i="5"/>
  <c r="AB34" i="5"/>
  <c r="AD34" i="5" s="1"/>
  <c r="AC34" i="5"/>
  <c r="X35" i="5"/>
  <c r="V35" i="5" s="1"/>
  <c r="T35" i="5" s="1"/>
  <c r="R35" i="5" s="1"/>
  <c r="P35" i="5" s="1"/>
  <c r="AA35" i="5"/>
  <c r="AB35" i="5" s="1"/>
  <c r="AA36" i="5"/>
  <c r="O37" i="5"/>
  <c r="Q37" i="5"/>
  <c r="S37" i="5"/>
  <c r="W37" i="5"/>
  <c r="Y37" i="5"/>
  <c r="AB37" i="5"/>
  <c r="AD37" i="5" s="1"/>
  <c r="AC37" i="5"/>
  <c r="X38" i="5"/>
  <c r="V38" i="5" s="1"/>
  <c r="T38" i="5" s="1"/>
  <c r="R38" i="5" s="1"/>
  <c r="P38" i="5" s="1"/>
  <c r="AA38" i="5"/>
  <c r="AC38" i="5" s="1"/>
  <c r="AA39" i="5"/>
  <c r="X44" i="5"/>
  <c r="V44" i="5" s="1"/>
  <c r="T44" i="5" s="1"/>
  <c r="R44" i="5" s="1"/>
  <c r="P44" i="5" s="1"/>
  <c r="AA44" i="5"/>
  <c r="AC44" i="5" s="1"/>
  <c r="AA45" i="5"/>
  <c r="W46" i="5"/>
  <c r="Y46" i="5"/>
  <c r="AB46" i="5"/>
  <c r="AD46" i="5" s="1"/>
  <c r="AC46" i="5"/>
  <c r="X47" i="5"/>
  <c r="V47" i="5" s="1"/>
  <c r="T47" i="5" s="1"/>
  <c r="R47" i="5" s="1"/>
  <c r="P47" i="5" s="1"/>
  <c r="AA47" i="5"/>
  <c r="AA48" i="5"/>
  <c r="Y49" i="5"/>
  <c r="AB49" i="5"/>
  <c r="AD49" i="5" s="1"/>
  <c r="AC49" i="5"/>
  <c r="O8" i="12"/>
  <c r="M8" i="12" s="1"/>
  <c r="K8" i="12" s="1"/>
  <c r="S8" i="12"/>
  <c r="V8" i="12" s="1"/>
  <c r="U8" i="12"/>
  <c r="H9" i="12"/>
  <c r="L10" i="12"/>
  <c r="N10" i="12"/>
  <c r="P10" i="12"/>
  <c r="R10" i="12"/>
  <c r="U10" i="12"/>
  <c r="V10" i="12"/>
  <c r="Q11" i="12"/>
  <c r="O11" i="12" s="1"/>
  <c r="M11" i="12" s="1"/>
  <c r="K11" i="12" s="1"/>
  <c r="T11" i="12"/>
  <c r="U11" i="12" s="1"/>
  <c r="Q12" i="12"/>
  <c r="O12" i="12" s="1"/>
  <c r="M12" i="12" s="1"/>
  <c r="K12" i="12" s="1"/>
  <c r="T12" i="12"/>
  <c r="U12" i="12" s="1"/>
  <c r="L13" i="12"/>
  <c r="N13" i="12"/>
  <c r="P13" i="12"/>
  <c r="R13" i="12"/>
  <c r="U13" i="12"/>
  <c r="V13" i="12"/>
  <c r="Q14" i="12"/>
  <c r="O14" i="12" s="1"/>
  <c r="M14" i="12" s="1"/>
  <c r="K14" i="12" s="1"/>
  <c r="T14" i="12"/>
  <c r="V14" i="12"/>
  <c r="H15" i="12"/>
  <c r="T15" i="12"/>
  <c r="L16" i="12"/>
  <c r="N16" i="12"/>
  <c r="P16" i="12"/>
  <c r="R16" i="12"/>
  <c r="U16" i="12"/>
  <c r="V16" i="12"/>
  <c r="T22" i="12"/>
  <c r="AT62" i="4"/>
  <c r="AT14" i="4"/>
  <c r="AS14" i="4"/>
  <c r="N20" i="5"/>
  <c r="AF23" i="6" l="1"/>
  <c r="AT66" i="4"/>
  <c r="AT90" i="4"/>
  <c r="AT59" i="4"/>
  <c r="AA14" i="8"/>
  <c r="AA15" i="8"/>
  <c r="AA35" i="8"/>
  <c r="AA12" i="8"/>
  <c r="AC19" i="5"/>
  <c r="AC45" i="5"/>
  <c r="AA36" i="8"/>
  <c r="AT71" i="4"/>
  <c r="AT47" i="4"/>
  <c r="V15" i="12"/>
  <c r="W84" i="6"/>
  <c r="AA84" i="6" s="1"/>
  <c r="AC84" i="6" s="1"/>
  <c r="AF84" i="6" s="1"/>
  <c r="T39" i="5"/>
  <c r="V39" i="5" s="1"/>
  <c r="X39" i="5" s="1"/>
  <c r="Z39" i="5" s="1"/>
  <c r="AC39" i="5" s="1"/>
  <c r="AF30" i="6"/>
  <c r="AF32" i="6"/>
  <c r="AF17" i="6"/>
  <c r="AF14" i="6"/>
  <c r="AF36" i="6"/>
  <c r="Z24" i="5"/>
  <c r="AC24" i="5" s="1"/>
  <c r="AT12" i="4"/>
  <c r="AT78" i="4"/>
  <c r="AC36" i="5"/>
  <c r="S76" i="6"/>
  <c r="U76" i="6" s="1"/>
  <c r="W76" i="6" s="1"/>
  <c r="Y76" i="6" s="1"/>
  <c r="Q77" i="6"/>
  <c r="O77" i="6" s="1"/>
  <c r="M77" i="6" s="1"/>
  <c r="K77" i="6" s="1"/>
  <c r="V22" i="12"/>
  <c r="AT84" i="4"/>
  <c r="AF26" i="6"/>
  <c r="AT11" i="4"/>
  <c r="AB26" i="5"/>
  <c r="V11" i="12"/>
  <c r="V12" i="12"/>
  <c r="AT48" i="4"/>
  <c r="AT80" i="4"/>
  <c r="AT77" i="4"/>
  <c r="AT53" i="4"/>
  <c r="AT60" i="4"/>
  <c r="AT21" i="4"/>
  <c r="AT30" i="4"/>
  <c r="AT57" i="4"/>
  <c r="AT63" i="4"/>
  <c r="AS50" i="4"/>
  <c r="AB47" i="5"/>
  <c r="AC47" i="5"/>
  <c r="Z11" i="8"/>
  <c r="AA11" i="8"/>
  <c r="AS72" i="4"/>
  <c r="AT72" i="4"/>
  <c r="AT45" i="4"/>
  <c r="AC35" i="5"/>
  <c r="AA8" i="8"/>
  <c r="AT68" i="4"/>
  <c r="AF33" i="6"/>
  <c r="AF8" i="6"/>
  <c r="AC21" i="5"/>
  <c r="AF20" i="6"/>
  <c r="AC48" i="5"/>
  <c r="W88" i="4"/>
  <c r="Y88" i="4" s="1"/>
  <c r="AA88" i="4" s="1"/>
  <c r="AC88" i="4" s="1"/>
  <c r="AB44" i="5"/>
  <c r="AB38" i="5"/>
  <c r="AC22" i="5"/>
  <c r="L38" i="5"/>
  <c r="J38" i="5" s="1"/>
  <c r="N38" i="5"/>
  <c r="N8" i="5"/>
  <c r="L8" i="5"/>
  <c r="J8" i="5" s="1"/>
  <c r="N32" i="5"/>
  <c r="L32" i="5"/>
  <c r="J32" i="5" s="1"/>
  <c r="L29" i="5"/>
  <c r="J29" i="5" s="1"/>
  <c r="N29" i="5"/>
  <c r="N26" i="5"/>
  <c r="L26" i="5"/>
  <c r="J26" i="5" s="1"/>
  <c r="L17" i="5"/>
  <c r="J17" i="5" s="1"/>
  <c r="N17" i="5"/>
  <c r="N44" i="5"/>
  <c r="L44" i="5"/>
  <c r="J44" i="5" s="1"/>
  <c r="N35" i="5"/>
  <c r="L35" i="5"/>
  <c r="J35" i="5" s="1"/>
  <c r="N23" i="5"/>
  <c r="L23" i="5"/>
  <c r="J23" i="5" s="1"/>
  <c r="L14" i="5"/>
  <c r="J14" i="5" s="1"/>
  <c r="N14" i="5"/>
  <c r="N11" i="5"/>
  <c r="L11" i="5"/>
  <c r="J11" i="5" s="1"/>
  <c r="N47" i="5"/>
  <c r="L47" i="5"/>
  <c r="J47" i="5" s="1"/>
  <c r="Z9" i="8"/>
  <c r="AT56" i="4"/>
  <c r="AF27" i="6"/>
  <c r="Z10" i="4"/>
  <c r="AK19" i="4" l="1"/>
  <c r="AM19" i="4" s="1"/>
  <c r="AO19" i="4" s="1"/>
  <c r="AQ19" i="4" s="1"/>
  <c r="AT19" i="4" s="1"/>
  <c r="K16" i="8" l="1"/>
  <c r="M16" i="8"/>
  <c r="K22" i="8"/>
  <c r="K25" i="8"/>
  <c r="K19" i="8"/>
  <c r="K43" i="8"/>
  <c r="K13" i="8"/>
  <c r="M22" i="8"/>
  <c r="L22" i="8"/>
  <c r="K37" i="8"/>
  <c r="L37" i="8"/>
  <c r="M37" i="8"/>
  <c r="M25" i="8"/>
  <c r="L25" i="8"/>
  <c r="K40" i="8"/>
  <c r="M19" i="8"/>
  <c r="L19" i="8"/>
  <c r="M43" i="8"/>
  <c r="L43" i="8"/>
  <c r="K10" i="8"/>
  <c r="L10" i="8"/>
  <c r="M10" i="8"/>
  <c r="M40" i="8"/>
  <c r="L40" i="8"/>
  <c r="M13" i="8"/>
  <c r="L13" i="8"/>
</calcChain>
</file>

<file path=xl/comments1.xml><?xml version="1.0" encoding="utf-8"?>
<comments xmlns="http://schemas.openxmlformats.org/spreadsheetml/2006/main">
  <authors>
    <author>Fadi Barakat</author>
    <author>Riwa ElKhoury</author>
  </authors>
  <commentList>
    <comment ref="G8" authorId="0" shapeId="0">
      <text>
        <r>
          <rPr>
            <b/>
            <sz val="9"/>
            <color indexed="81"/>
            <rFont val="Tahoma"/>
            <family val="2"/>
          </rPr>
          <t>Fadi Barakat:</t>
        </r>
        <r>
          <rPr>
            <sz val="9"/>
            <color indexed="81"/>
            <rFont val="Tahoma"/>
            <family val="2"/>
          </rPr>
          <t xml:space="preserve">
W1 and W2  In one package (to be implemented together at same time). Supervision cannot wait for another year to supervise a second batch) 
This is NCB (view the timing, nature, and scattering of the related works)</t>
        </r>
      </text>
    </comment>
    <comment ref="S9" authorId="0" shapeId="0">
      <text>
        <r>
          <rPr>
            <b/>
            <sz val="9"/>
            <color indexed="81"/>
            <rFont val="Tahoma"/>
            <family val="2"/>
          </rPr>
          <t>Fadi Barakat:</t>
        </r>
        <r>
          <rPr>
            <sz val="9"/>
            <color indexed="81"/>
            <rFont val="Tahoma"/>
            <family val="2"/>
          </rPr>
          <t xml:space="preserve">
Lots</t>
        </r>
      </text>
    </comment>
    <comment ref="AA9" authorId="1" shapeId="0">
      <text>
        <r>
          <rPr>
            <b/>
            <sz val="9"/>
            <color indexed="81"/>
            <rFont val="Tahoma"/>
            <charset val="1"/>
          </rPr>
          <t>Riwa ElKhoury:</t>
        </r>
        <r>
          <rPr>
            <sz val="9"/>
            <color indexed="81"/>
            <rFont val="Tahoma"/>
            <charset val="1"/>
          </rPr>
          <t xml:space="preserve">
a 12 month Defect Notification Period should be taken into consideration </t>
        </r>
      </text>
    </comment>
    <comment ref="AC9" authorId="1" shapeId="0">
      <text>
        <r>
          <rPr>
            <b/>
            <sz val="9"/>
            <color indexed="81"/>
            <rFont val="Tahoma"/>
            <charset val="1"/>
          </rPr>
          <t>Riwa ElKhoury:</t>
        </r>
        <r>
          <rPr>
            <sz val="9"/>
            <color indexed="81"/>
            <rFont val="Tahoma"/>
            <charset val="1"/>
          </rPr>
          <t xml:space="preserve">
a 12 month Defect Notification Period should be taken into consideration </t>
        </r>
      </text>
    </comment>
    <comment ref="AA12" authorId="1" shapeId="0">
      <text>
        <r>
          <rPr>
            <b/>
            <sz val="9"/>
            <color indexed="81"/>
            <rFont val="Tahoma"/>
            <charset val="1"/>
          </rPr>
          <t>Riwa ElKhoury:</t>
        </r>
        <r>
          <rPr>
            <sz val="9"/>
            <color indexed="81"/>
            <rFont val="Tahoma"/>
            <charset val="1"/>
          </rPr>
          <t xml:space="preserve">
a 12 month Defect Notification Period should be taken into consideration </t>
        </r>
      </text>
    </comment>
    <comment ref="AC12" authorId="1" shapeId="0">
      <text>
        <r>
          <rPr>
            <b/>
            <sz val="9"/>
            <color indexed="81"/>
            <rFont val="Tahoma"/>
            <charset val="1"/>
          </rPr>
          <t>Riwa ElKhoury:</t>
        </r>
        <r>
          <rPr>
            <sz val="9"/>
            <color indexed="81"/>
            <rFont val="Tahoma"/>
            <charset val="1"/>
          </rPr>
          <t xml:space="preserve">
a 12 month Defect Notification Period should be taken into consideration </t>
        </r>
      </text>
    </comment>
    <comment ref="G14" authorId="0" shapeId="0">
      <text>
        <r>
          <rPr>
            <b/>
            <sz val="9"/>
            <color indexed="81"/>
            <rFont val="Tahoma"/>
            <family val="2"/>
          </rPr>
          <t>Fadi Barakat:</t>
        </r>
        <r>
          <rPr>
            <sz val="9"/>
            <color indexed="81"/>
            <rFont val="Tahoma"/>
            <family val="2"/>
          </rPr>
          <t xml:space="preserve">
Distributed over W1 and W2</t>
        </r>
      </text>
    </comment>
    <comment ref="I17" authorId="0" shapeId="0">
      <text>
        <r>
          <rPr>
            <b/>
            <sz val="9"/>
            <color indexed="81"/>
            <rFont val="Tahoma"/>
            <family val="2"/>
          </rPr>
          <t>Fadi Barakat:</t>
        </r>
        <r>
          <rPr>
            <sz val="9"/>
            <color indexed="81"/>
            <rFont val="Tahoma"/>
            <family val="2"/>
          </rPr>
          <t xml:space="preserve">
First Bid in Goods</t>
        </r>
      </text>
    </comment>
    <comment ref="I20" authorId="0" shapeId="0">
      <text>
        <r>
          <rPr>
            <b/>
            <sz val="9"/>
            <color indexed="81"/>
            <rFont val="Tahoma"/>
            <family val="2"/>
          </rPr>
          <t>Fadi Barakat:</t>
        </r>
        <r>
          <rPr>
            <sz val="9"/>
            <color indexed="81"/>
            <rFont val="Tahoma"/>
            <family val="2"/>
          </rPr>
          <t xml:space="preserve">
First Bid in Goods</t>
        </r>
      </text>
    </comment>
    <comment ref="G26" authorId="0" shapeId="0">
      <text>
        <r>
          <rPr>
            <b/>
            <sz val="9"/>
            <color indexed="81"/>
            <rFont val="Tahoma"/>
            <family val="2"/>
          </rPr>
          <t>Fadi Barakat:</t>
        </r>
        <r>
          <rPr>
            <sz val="9"/>
            <color indexed="81"/>
            <rFont val="Tahoma"/>
            <family val="2"/>
          </rPr>
          <t xml:space="preserve">
Shifted to PG002</t>
        </r>
      </text>
    </comment>
    <comment ref="G29" authorId="0" shapeId="0">
      <text>
        <r>
          <rPr>
            <b/>
            <sz val="9"/>
            <color indexed="81"/>
            <rFont val="Tahoma"/>
            <family val="2"/>
          </rPr>
          <t>Fadi Barakat:</t>
        </r>
        <r>
          <rPr>
            <sz val="9"/>
            <color indexed="81"/>
            <rFont val="Tahoma"/>
            <family val="2"/>
          </rPr>
          <t xml:space="preserve">
Shifted to PG001</t>
        </r>
      </text>
    </comment>
    <comment ref="D38" authorId="1" shapeId="0">
      <text>
        <r>
          <rPr>
            <b/>
            <sz val="9"/>
            <color indexed="81"/>
            <rFont val="Tahoma"/>
            <family val="2"/>
          </rPr>
          <t>Riwa ElKhoury:
PG007, PG008, PG009 were merged in One ICB PG007-3.2 (4 Lots)</t>
        </r>
      </text>
    </comment>
    <comment ref="D41" authorId="1" shapeId="0">
      <text>
        <r>
          <rPr>
            <b/>
            <sz val="9"/>
            <color indexed="81"/>
            <rFont val="Tahoma"/>
            <family val="2"/>
          </rPr>
          <t>Riwa ElKhoury:
PG007, PG008, PG009 were merged in One ICB PG007-3.2 (4 Lots)</t>
        </r>
      </text>
    </comment>
    <comment ref="D44" authorId="1" shapeId="0">
      <text>
        <r>
          <rPr>
            <b/>
            <sz val="9"/>
            <color indexed="81"/>
            <rFont val="Tahoma"/>
            <family val="2"/>
          </rPr>
          <t>Riwa ElKhoury:
PG007, PG008, PG009 were merged in One ICB PG007-3.2 (4 Lots) USED TO BE pg008</t>
        </r>
      </text>
    </comment>
    <comment ref="D47" authorId="1" shapeId="0">
      <text>
        <r>
          <rPr>
            <b/>
            <sz val="9"/>
            <color indexed="81"/>
            <rFont val="Tahoma"/>
            <family val="2"/>
          </rPr>
          <t>Riwa ElKhoury:
PG007, PG008, PG009 were merged in One ICB PG007-3.2 (4 Lots) used to be PG009</t>
        </r>
      </text>
    </comment>
    <comment ref="G50" authorId="1" shapeId="0">
      <text>
        <r>
          <rPr>
            <b/>
            <sz val="9"/>
            <color indexed="81"/>
            <rFont val="Tahoma"/>
            <family val="2"/>
          </rPr>
          <t>Riwa ElKhoury:</t>
        </r>
        <r>
          <rPr>
            <sz val="9"/>
            <color indexed="81"/>
            <rFont val="Tahoma"/>
            <family val="2"/>
          </rPr>
          <t xml:space="preserve">
replaced by PG007 LOT 1 &amp; 2</t>
        </r>
      </text>
    </comment>
    <comment ref="C53" authorId="1" shapeId="0">
      <text>
        <r>
          <rPr>
            <b/>
            <sz val="9"/>
            <color indexed="81"/>
            <rFont val="Tahoma"/>
            <family val="2"/>
          </rPr>
          <t>Riwa ElKhoury:</t>
        </r>
        <r>
          <rPr>
            <sz val="9"/>
            <color indexed="81"/>
            <rFont val="Tahoma"/>
            <family val="2"/>
          </rPr>
          <t xml:space="preserve">
replaced by PG007</t>
        </r>
      </text>
    </comment>
    <comment ref="G53" authorId="1" shapeId="0">
      <text>
        <r>
          <rPr>
            <b/>
            <sz val="9"/>
            <color indexed="81"/>
            <rFont val="Tahoma"/>
            <family val="2"/>
          </rPr>
          <t>Riwa ElKhoury:</t>
        </r>
        <r>
          <rPr>
            <sz val="9"/>
            <color indexed="81"/>
            <rFont val="Tahoma"/>
            <family val="2"/>
          </rPr>
          <t xml:space="preserve">
replaced by PG007 (LOT 3)</t>
        </r>
      </text>
    </comment>
    <comment ref="C56" authorId="1" shapeId="0">
      <text>
        <r>
          <rPr>
            <b/>
            <sz val="9"/>
            <color indexed="81"/>
            <rFont val="Tahoma"/>
            <family val="2"/>
          </rPr>
          <t>Riwa ElKhoury:</t>
        </r>
        <r>
          <rPr>
            <sz val="9"/>
            <color indexed="81"/>
            <rFont val="Tahoma"/>
            <family val="2"/>
          </rPr>
          <t xml:space="preserve">
Replaced by PG007</t>
        </r>
      </text>
    </comment>
    <comment ref="G56" authorId="1" shapeId="0">
      <text>
        <r>
          <rPr>
            <b/>
            <sz val="9"/>
            <color indexed="81"/>
            <rFont val="Tahoma"/>
            <family val="2"/>
          </rPr>
          <t>Riwa ElKhoury:</t>
        </r>
        <r>
          <rPr>
            <sz val="9"/>
            <color indexed="81"/>
            <rFont val="Tahoma"/>
            <family val="2"/>
          </rPr>
          <t xml:space="preserve">
Replaced by PG007 (Lot 4)
</t>
        </r>
      </text>
    </comment>
    <comment ref="D59" authorId="1" shapeId="0">
      <text>
        <r>
          <rPr>
            <b/>
            <sz val="9"/>
            <color indexed="81"/>
            <rFont val="Tahoma"/>
            <family val="2"/>
          </rPr>
          <t>Riwa ElKhoury:
PG007, PG008, PG009 were merged in One ICB PG007-3.2 (4 Lots) used to be PG009</t>
        </r>
      </text>
    </comment>
  </commentList>
</comments>
</file>

<file path=xl/comments2.xml><?xml version="1.0" encoding="utf-8"?>
<comments xmlns="http://schemas.openxmlformats.org/spreadsheetml/2006/main">
  <authors>
    <author>Ghada Zeaiter</author>
    <author>Riwa ElKhoury</author>
  </authors>
  <commentList>
    <comment ref="G29" authorId="0" shapeId="0">
      <text>
        <r>
          <rPr>
            <b/>
            <sz val="9"/>
            <color indexed="81"/>
            <rFont val="Tahoma"/>
            <family val="2"/>
          </rPr>
          <t>Ghada Zeaiter:</t>
        </r>
        <r>
          <rPr>
            <sz val="9"/>
            <color indexed="81"/>
            <rFont val="Tahoma"/>
            <family val="2"/>
          </rPr>
          <t xml:space="preserve">
MOU between the Ministry and ECRD</t>
        </r>
      </text>
    </comment>
    <comment ref="L46" authorId="1" shapeId="0">
      <text>
        <r>
          <rPr>
            <b/>
            <sz val="9"/>
            <color indexed="81"/>
            <rFont val="Tahoma"/>
            <family val="2"/>
          </rPr>
          <t>Riwa ElKhoury:</t>
        </r>
        <r>
          <rPr>
            <sz val="9"/>
            <color indexed="81"/>
            <rFont val="Tahoma"/>
            <family val="2"/>
          </rPr>
          <t xml:space="preserve">
NO objection date</t>
        </r>
      </text>
    </comment>
    <comment ref="P46" authorId="1" shapeId="0">
      <text>
        <r>
          <rPr>
            <b/>
            <sz val="9"/>
            <color indexed="81"/>
            <rFont val="Tahoma"/>
            <family val="2"/>
          </rPr>
          <t>Riwa ElKhoury:</t>
        </r>
        <r>
          <rPr>
            <sz val="9"/>
            <color indexed="81"/>
            <rFont val="Tahoma"/>
            <family val="2"/>
          </rPr>
          <t xml:space="preserve">
Evaluation Report Date</t>
        </r>
      </text>
    </comment>
    <comment ref="P52" authorId="1" shapeId="0">
      <text>
        <r>
          <rPr>
            <b/>
            <sz val="9"/>
            <color indexed="81"/>
            <rFont val="Tahoma"/>
            <family val="2"/>
          </rPr>
          <t>Riwa ElKhoury:</t>
        </r>
        <r>
          <rPr>
            <sz val="9"/>
            <color indexed="81"/>
            <rFont val="Tahoma"/>
            <family val="2"/>
          </rPr>
          <t xml:space="preserve">
Evaluation Report Date</t>
        </r>
      </text>
    </comment>
  </commentList>
</comments>
</file>

<file path=xl/comments3.xml><?xml version="1.0" encoding="utf-8"?>
<comments xmlns="http://schemas.openxmlformats.org/spreadsheetml/2006/main">
  <authors>
    <author>Riwa ElKhoury</author>
  </authors>
  <commentList>
    <comment ref="K1" authorId="0" shapeId="0">
      <text>
        <r>
          <rPr>
            <b/>
            <sz val="9"/>
            <color indexed="81"/>
            <rFont val="Tahoma"/>
            <family val="2"/>
          </rPr>
          <t>Riwa ElKhoury: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C45" authorId="0" shapeId="0">
      <text>
        <r>
          <rPr>
            <b/>
            <sz val="9"/>
            <color indexed="81"/>
            <rFont val="Tahoma"/>
            <family val="2"/>
          </rPr>
          <t>Riwa ElKhoury:</t>
        </r>
        <r>
          <rPr>
            <sz val="9"/>
            <color indexed="81"/>
            <rFont val="Tahoma"/>
            <family val="2"/>
          </rPr>
          <t xml:space="preserve">
Signed on March 31, 2015</t>
        </r>
      </text>
    </comment>
    <comment ref="AC46" authorId="0" shapeId="0">
      <text>
        <r>
          <rPr>
            <b/>
            <sz val="9"/>
            <color indexed="81"/>
            <rFont val="Tahoma"/>
            <family val="2"/>
          </rPr>
          <t>Riwa ElKhoury:</t>
        </r>
        <r>
          <rPr>
            <sz val="9"/>
            <color indexed="81"/>
            <rFont val="Tahoma"/>
            <family val="2"/>
          </rPr>
          <t xml:space="preserve">
Signed on March 31, 2015</t>
        </r>
      </text>
    </comment>
  </commentList>
</comments>
</file>

<file path=xl/comments4.xml><?xml version="1.0" encoding="utf-8"?>
<comments xmlns="http://schemas.openxmlformats.org/spreadsheetml/2006/main">
  <authors>
    <author>Riwa ElKhoury</author>
  </authors>
  <commentList>
    <comment ref="G95" authorId="0" shapeId="0">
      <text>
        <r>
          <rPr>
            <b/>
            <sz val="9"/>
            <color indexed="81"/>
            <rFont val="Tahoma"/>
            <family val="2"/>
          </rPr>
          <t>Riwa ElKhoury:</t>
        </r>
        <r>
          <rPr>
            <sz val="9"/>
            <color indexed="81"/>
            <rFont val="Tahoma"/>
            <family val="2"/>
          </rPr>
          <t xml:space="preserve">
re-added with a different proc ref</t>
        </r>
      </text>
    </comment>
    <comment ref="G98" authorId="0" shapeId="0">
      <text>
        <r>
          <rPr>
            <b/>
            <sz val="9"/>
            <color indexed="81"/>
            <rFont val="Tahoma"/>
            <family val="2"/>
          </rPr>
          <t>Riwa ElKhoury:</t>
        </r>
        <r>
          <rPr>
            <sz val="9"/>
            <color indexed="81"/>
            <rFont val="Tahoma"/>
            <family val="2"/>
          </rPr>
          <t xml:space="preserve">
re-added with a different proc ref</t>
        </r>
      </text>
    </comment>
    <comment ref="G101" authorId="0" shapeId="0">
      <text>
        <r>
          <rPr>
            <b/>
            <sz val="9"/>
            <color indexed="81"/>
            <rFont val="Tahoma"/>
            <family val="2"/>
          </rPr>
          <t>Riwa ElKhoury:</t>
        </r>
        <r>
          <rPr>
            <sz val="9"/>
            <color indexed="81"/>
            <rFont val="Tahoma"/>
            <family val="2"/>
          </rPr>
          <t xml:space="preserve">
was not part of the proc plan
</t>
        </r>
      </text>
    </comment>
    <comment ref="G104" authorId="0" shapeId="0">
      <text>
        <r>
          <rPr>
            <b/>
            <sz val="9"/>
            <color indexed="81"/>
            <rFont val="Tahoma"/>
            <family val="2"/>
          </rPr>
          <t>Riwa ElKhoury:</t>
        </r>
        <r>
          <rPr>
            <sz val="9"/>
            <color indexed="81"/>
            <rFont val="Tahoma"/>
            <family val="2"/>
          </rPr>
          <t xml:space="preserve">
Newly Added was not part of proc plan
</t>
        </r>
      </text>
    </comment>
    <comment ref="G107" authorId="0" shapeId="0">
      <text>
        <r>
          <rPr>
            <b/>
            <sz val="9"/>
            <color indexed="81"/>
            <rFont val="Tahoma"/>
            <family val="2"/>
          </rPr>
          <t>Riwa ElKhoury:</t>
        </r>
        <r>
          <rPr>
            <sz val="9"/>
            <color indexed="81"/>
            <rFont val="Tahoma"/>
            <family val="2"/>
          </rPr>
          <t xml:space="preserve">
Newly Added was not part of proc plan
</t>
        </r>
      </text>
    </comment>
    <comment ref="G110" authorId="0" shapeId="0">
      <text>
        <r>
          <rPr>
            <b/>
            <sz val="9"/>
            <color indexed="81"/>
            <rFont val="Tahoma"/>
            <family val="2"/>
          </rPr>
          <t>Riwa ElKhoury:</t>
        </r>
        <r>
          <rPr>
            <sz val="9"/>
            <color indexed="81"/>
            <rFont val="Tahoma"/>
            <family val="2"/>
          </rPr>
          <t xml:space="preserve">
Newly Added was not part of proc plan
</t>
        </r>
      </text>
    </comment>
  </commentList>
</comments>
</file>

<file path=xl/sharedStrings.xml><?xml version="1.0" encoding="utf-8"?>
<sst xmlns="http://schemas.openxmlformats.org/spreadsheetml/2006/main" count="1899" uniqueCount="540">
  <si>
    <t>A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</si>
  <si>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</si>
  <si>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</si>
  <si>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</si>
  <si>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</si>
  <si>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</si>
  <si>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</si>
  <si>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</si>
  <si>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</si>
  <si>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</si>
  <si>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</si>
  <si>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</si>
  <si>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</si>
  <si>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</si>
  <si>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</si>
  <si>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</si>
  <si>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</si>
  <si>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</si>
  <si>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</si>
  <si>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</si>
  <si>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Plan vs. Actual</t>
  </si>
  <si>
    <t>B</t>
  </si>
  <si>
    <t>V</t>
  </si>
  <si>
    <t>W</t>
  </si>
  <si>
    <t>X</t>
  </si>
  <si>
    <t>Y</t>
  </si>
  <si>
    <t>Z</t>
  </si>
  <si>
    <t>AA</t>
  </si>
  <si>
    <t>AB</t>
  </si>
  <si>
    <t>AC</t>
  </si>
  <si>
    <t>AD</t>
  </si>
  <si>
    <t>AE</t>
  </si>
  <si>
    <t>NCB</t>
  </si>
  <si>
    <t>Comments</t>
  </si>
  <si>
    <t>ICB</t>
  </si>
  <si>
    <t>SH</t>
  </si>
  <si>
    <t>NA</t>
  </si>
  <si>
    <t>PR</t>
  </si>
  <si>
    <t>Bank Rev.</t>
  </si>
  <si>
    <t>Location/ Description of Assignment</t>
  </si>
  <si>
    <t>Selection Method</t>
  </si>
  <si>
    <t>NOL Date</t>
  </si>
  <si>
    <t>Start Date</t>
  </si>
  <si>
    <t>Invitation Date</t>
  </si>
  <si>
    <t>Evaluation &amp; Recomm.</t>
  </si>
  <si>
    <t>RFP prep.</t>
  </si>
  <si>
    <t>RFP Submission Date</t>
  </si>
  <si>
    <t>Contract signature Date</t>
  </si>
  <si>
    <t>Completion Date (original)</t>
  </si>
  <si>
    <t>Completion Date (last revision)</t>
  </si>
  <si>
    <t>Consultant Name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</si>
  <si>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</si>
  <si>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</si>
  <si>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</si>
  <si>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</si>
  <si>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</si>
  <si>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</si>
  <si>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</si>
  <si>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</si>
  <si>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</si>
  <si>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</si>
  <si>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</si>
  <si>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</si>
  <si>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AR</t>
  </si>
  <si>
    <t>SN. #</t>
  </si>
  <si>
    <t>PROCUREMENT PLAN FOR CONSULTANCY SERVICES - CONSULTING FIRMS</t>
  </si>
  <si>
    <t>QCBS</t>
  </si>
  <si>
    <t>Interval</t>
  </si>
  <si>
    <t>Execution in days</t>
  </si>
  <si>
    <t>Execution in months</t>
  </si>
  <si>
    <t>Proc. System Ref. #</t>
  </si>
  <si>
    <t>PROCUREMENT PLAN FOR CONSULTANCY SERVICES - INDIVIDUAL CONSULTANTS</t>
  </si>
  <si>
    <t>PROCUREMENT PLAN FOR GOODS AND WORKS</t>
  </si>
  <si>
    <t>Bid Opening Date</t>
  </si>
  <si>
    <t>Contract Signature Date</t>
  </si>
  <si>
    <t>Adv. EOI end Date</t>
  </si>
  <si>
    <t>Short Listing Report Date</t>
  </si>
  <si>
    <t>Technical Evaluation Report Date</t>
  </si>
  <si>
    <t>Final Evaluation Report Date</t>
  </si>
  <si>
    <t>TOR Start Date</t>
  </si>
  <si>
    <t>TOR end Date</t>
  </si>
  <si>
    <t>IC</t>
  </si>
  <si>
    <t>PROCUREMENT PLAN FOR GOODS AND WORKS (Shopping)</t>
  </si>
  <si>
    <t>PO</t>
  </si>
  <si>
    <t>Specs prep. Start Date</t>
  </si>
  <si>
    <t xml:space="preserve">Quotations Submission Date </t>
  </si>
  <si>
    <t>Comparaison of Quotations</t>
  </si>
  <si>
    <t>Contract negotiation/Award- Draft</t>
  </si>
  <si>
    <t>SSS</t>
  </si>
  <si>
    <t>Contract Draft</t>
  </si>
  <si>
    <t>AU</t>
  </si>
  <si>
    <t>AV</t>
  </si>
  <si>
    <t>Goods</t>
  </si>
  <si>
    <t>Firms</t>
  </si>
  <si>
    <t>Individuals</t>
  </si>
  <si>
    <t>Costab ref</t>
  </si>
  <si>
    <t>Comp</t>
  </si>
  <si>
    <t>Sub-Comp</t>
  </si>
  <si>
    <t>Bid. Doc/Specs prep. 
End Date</t>
  </si>
  <si>
    <t>Bid. Doc/Specs prep. 
Start Date</t>
  </si>
  <si>
    <t>Contract Start Date</t>
  </si>
  <si>
    <t>Estimated Contract Cost (in USD)</t>
  </si>
  <si>
    <t>Type of Procurement</t>
  </si>
  <si>
    <t>High Risk Implementing Agency</t>
  </si>
  <si>
    <t>Substantial Risk Implementing Agency</t>
  </si>
  <si>
    <t>Moderate Risk Implementing Agency</t>
  </si>
  <si>
    <t>Low Risk Implementing Agency</t>
  </si>
  <si>
    <t>Works, Turnkey and S&amp;I of Plant and Equipment</t>
  </si>
  <si>
    <t>$ 5 million</t>
  </si>
  <si>
    <t>$ 10 million</t>
  </si>
  <si>
    <t>$ 15 million</t>
  </si>
  <si>
    <t>$ 20 million</t>
  </si>
  <si>
    <t>$ 0.5 million</t>
  </si>
  <si>
    <t>$ 1 million</t>
  </si>
  <si>
    <t>$ 3 million</t>
  </si>
  <si>
    <t>IT Systems, and Non-consulting Services</t>
  </si>
  <si>
    <t>Consulting Services</t>
  </si>
  <si>
    <t>$ 0.2 million</t>
  </si>
  <si>
    <t>$ 2 million</t>
  </si>
  <si>
    <t>$ 0.1 million</t>
  </si>
  <si>
    <t>$ 0.3 million</t>
  </si>
  <si>
    <t>Training preparation</t>
  </si>
  <si>
    <t>Training Start Date</t>
  </si>
  <si>
    <t>Activity amount US$ (original)</t>
  </si>
  <si>
    <t>Activity amount US$ (last revised)</t>
  </si>
  <si>
    <t>Participants</t>
  </si>
  <si>
    <t>TR002</t>
  </si>
  <si>
    <t>PLANNING FOR TRAINING</t>
  </si>
  <si>
    <r>
      <t xml:space="preserve">Unit
</t>
    </r>
    <r>
      <rPr>
        <sz val="12"/>
        <rFont val="Arial"/>
        <family val="2"/>
      </rPr>
      <t>(Mth/ Yr/ Study[Sty], Lumpsum [LS], Workshop [Wsh])</t>
    </r>
  </si>
  <si>
    <t>1</t>
  </si>
  <si>
    <t>1.1</t>
  </si>
  <si>
    <t>1.2</t>
  </si>
  <si>
    <t>2</t>
  </si>
  <si>
    <t>2.1</t>
  </si>
  <si>
    <t>2.2</t>
  </si>
  <si>
    <t>3</t>
  </si>
  <si>
    <t>3.1</t>
  </si>
  <si>
    <t>3.2</t>
  </si>
  <si>
    <t>3.3</t>
  </si>
  <si>
    <t>Communication campaign</t>
  </si>
  <si>
    <t>PW002</t>
  </si>
  <si>
    <t>Replacement Equipment for KG schools</t>
  </si>
  <si>
    <t>SHG001</t>
  </si>
  <si>
    <t>SHG002</t>
  </si>
  <si>
    <t>SHG003</t>
  </si>
  <si>
    <t>SHG004</t>
  </si>
  <si>
    <t>PW001</t>
  </si>
  <si>
    <t>PISA</t>
  </si>
  <si>
    <t>Furniture  for 110 KG schools</t>
  </si>
  <si>
    <t>Pilot draft module for performance assessment program for principals</t>
  </si>
  <si>
    <t>Extending implementatiopn of module for performance assessment for programs for principals</t>
  </si>
  <si>
    <t>Pilot of draft module of school self assessment mechanism</t>
  </si>
  <si>
    <t>Extend implementation of module for school self assessment mechanism</t>
  </si>
  <si>
    <t>School Grants</t>
  </si>
  <si>
    <t>Training of surplus teachers on new assigned roales</t>
  </si>
  <si>
    <t xml:space="preserve">Delivery of training programs </t>
  </si>
  <si>
    <t>Capacity building for MTEF and PBB</t>
  </si>
  <si>
    <t>Production and distribution of annual M&amp;E report</t>
  </si>
  <si>
    <t>TIMSS</t>
  </si>
  <si>
    <t>Staff (Long term)</t>
  </si>
  <si>
    <t>Consolidation of Application analysis</t>
  </si>
  <si>
    <t>SHG005</t>
  </si>
  <si>
    <t>TR004</t>
  </si>
  <si>
    <t>FC01</t>
  </si>
  <si>
    <t>FC02</t>
  </si>
  <si>
    <t>FC10</t>
  </si>
  <si>
    <t>FC11</t>
  </si>
  <si>
    <t>FC12</t>
  </si>
  <si>
    <t>FC13</t>
  </si>
  <si>
    <t>FC14</t>
  </si>
  <si>
    <t>FC15</t>
  </si>
  <si>
    <t>FC16</t>
  </si>
  <si>
    <t>FC19</t>
  </si>
  <si>
    <t>SHG006</t>
  </si>
  <si>
    <t>new school vision printing of materials</t>
  </si>
  <si>
    <t>Unit
(Mth/ Yr/ Study[Sty], Lumpsum [LS], Workshop [Wsh])</t>
  </si>
  <si>
    <t>Development of M&amp;E Framework</t>
  </si>
  <si>
    <t>Staff (Long term retroactive basis)</t>
  </si>
  <si>
    <t>LCS</t>
  </si>
  <si>
    <t>External Auditor</t>
  </si>
  <si>
    <t>Internal Auditor</t>
  </si>
  <si>
    <t>SHG007</t>
  </si>
  <si>
    <t>Financial information System</t>
  </si>
  <si>
    <t>Development and delivery of training Program for WG members</t>
  </si>
  <si>
    <t>FC04</t>
  </si>
  <si>
    <t>FC05</t>
  </si>
  <si>
    <t>FC06</t>
  </si>
  <si>
    <t>FC07</t>
  </si>
  <si>
    <t>FC09</t>
  </si>
  <si>
    <t>I. General</t>
  </si>
  <si>
    <t>1.</t>
  </si>
  <si>
    <t>Project Information</t>
  </si>
  <si>
    <t>Project Name:</t>
  </si>
  <si>
    <t>Country:</t>
  </si>
  <si>
    <t>Project ID:</t>
  </si>
  <si>
    <t>Loan/Credit Numbers:</t>
  </si>
  <si>
    <t>2.</t>
  </si>
  <si>
    <t>Bank's approval date of Procurement Plan</t>
  </si>
  <si>
    <t>3.</t>
  </si>
  <si>
    <t>Date of General Procurement Notice</t>
  </si>
  <si>
    <t>II. Goods, Work and Non-Consulting Services Thresholds</t>
  </si>
  <si>
    <r>
      <t>Prior Review Threshold.</t>
    </r>
    <r>
      <rPr>
        <sz val="10"/>
        <rFont val="Arial"/>
        <family val="2"/>
      </rPr>
      <t xml:space="preserve"> Procurement Decisions subject to Prior Review by the Bank as stated in Appendix 1 to the Guidelines for Procurement: [Thresholds for applicable procurement methods (not limited to the list below) will be determined by the Procurement Specialist /Procurement Accredited Staff based on the assessment of the implementing agency’s capacity.] </t>
    </r>
  </si>
  <si>
    <t>1a.</t>
  </si>
  <si>
    <t>Procurement Category</t>
  </si>
  <si>
    <t>Prior Review Threshold (USD)</t>
  </si>
  <si>
    <t>1b.</t>
  </si>
  <si>
    <t>Procurement Method</t>
  </si>
  <si>
    <t>Procurement Method Threshold (USD)</t>
  </si>
  <si>
    <t>ICB and LIB (Goods)</t>
  </si>
  <si>
    <t>NCB (Goods)</t>
  </si>
  <si>
    <t>ICB (Works)</t>
  </si>
  <si>
    <t>NCB (Works)</t>
  </si>
  <si>
    <t>ICB (Non-Consultant Services)</t>
  </si>
  <si>
    <r>
      <t>Prequalification.</t>
    </r>
    <r>
      <rPr>
        <sz val="10"/>
        <rFont val="Arial"/>
        <family val="2"/>
      </rPr>
      <t xml:space="preserve"> Bidders for _________ shall be prequlified in accordance with the provisions of paragraphs 2.9 and 2.10 of the Guidelines.</t>
    </r>
  </si>
  <si>
    <r>
      <t>Proposed Procedures for CDD Components</t>
    </r>
    <r>
      <rPr>
        <sz val="10"/>
        <rFont val="Arial"/>
        <family val="2"/>
      </rPr>
      <t xml:space="preserve"> (as per paragraph 3.17 of the Guidelines): </t>
    </r>
    <r>
      <rPr>
        <i/>
        <sz val="10"/>
        <rFont val="Arial"/>
        <family val="2"/>
      </rPr>
      <t>Refer to the relevant CDD project implementation document approved by the Bank</t>
    </r>
  </si>
  <si>
    <t>4.</t>
  </si>
  <si>
    <t xml:space="preserve">Reference to (if any) Project Operational/Procurement Manual: </t>
  </si>
  <si>
    <t>5.</t>
  </si>
  <si>
    <r>
      <t>Any Other Special Procurement Arrangements: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[ncluding advance procurement and retroactive financing, if applicable</t>
    </r>
  </si>
  <si>
    <t>6.</t>
  </si>
  <si>
    <r>
      <t>Procurement Packages with Methods and Time Schedule:</t>
    </r>
    <r>
      <rPr>
        <sz val="10"/>
        <rFont val="Arial"/>
        <family val="2"/>
      </rPr>
      <t xml:space="preserve"> See attached "Goods and Works" sheet
</t>
    </r>
  </si>
  <si>
    <t>III. Selection of Consultants</t>
  </si>
  <si>
    <r>
      <t xml:space="preserve">Prior Review Threshold: </t>
    </r>
    <r>
      <rPr>
        <sz val="10"/>
        <rFont val="Arial"/>
        <family val="2"/>
      </rPr>
      <t>Selection decisions subject to Prior Review by Bank as stated in Appendix 1 to the Guidelines Selection and Employment of Consultants:</t>
    </r>
  </si>
  <si>
    <t>Consulting Firms (Competitive)</t>
  </si>
  <si>
    <t>Individual Consultants (Competitive)</t>
  </si>
  <si>
    <t>Individual Consultants (Sole Source)</t>
  </si>
  <si>
    <t>Note: OPCPR list of ceilings can be found here:</t>
  </si>
  <si>
    <t>http://go.worldbank.org/MKXO98RY40</t>
  </si>
  <si>
    <r>
      <t>Any Other Special Selection Arrangements: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[including advance procurement and retroactive financing, if applicable]</t>
    </r>
  </si>
  <si>
    <r>
      <t xml:space="preserve">Consultancy Assignments with Selection Methods and Time Schedule: </t>
    </r>
    <r>
      <rPr>
        <sz val="10"/>
        <rFont val="Arial"/>
        <family val="2"/>
      </rPr>
      <t>See attached "Consulting Services" sheet</t>
    </r>
  </si>
  <si>
    <r>
      <t xml:space="preserve">IV. Implementing Agency Capacity Building Activities  with Time Schedule: </t>
    </r>
    <r>
      <rPr>
        <sz val="10"/>
        <rFont val="Arial"/>
        <family val="2"/>
      </rPr>
      <t>See attached "Capacity Building" sheet</t>
    </r>
  </si>
  <si>
    <t>Development of School Princuipal Career Chart</t>
  </si>
  <si>
    <t>Develop Draft Standards and regulation mechanism fro private school licensing</t>
  </si>
  <si>
    <t>TR001</t>
  </si>
  <si>
    <t>FC03</t>
  </si>
  <si>
    <t>FC17</t>
  </si>
  <si>
    <t>FC18</t>
  </si>
  <si>
    <t>FC20</t>
  </si>
  <si>
    <t>FC21</t>
  </si>
  <si>
    <t xml:space="preserve">Manual for simplification and streamlining of administrative procedures </t>
  </si>
  <si>
    <t>Training of 30 facilitators</t>
  </si>
  <si>
    <t>EDP II</t>
  </si>
  <si>
    <t>Lebanon</t>
  </si>
  <si>
    <t>Firm to be named (NQF)</t>
  </si>
  <si>
    <t>t1</t>
  </si>
  <si>
    <t>1.6</t>
  </si>
  <si>
    <t>3 training program 3 trips</t>
  </si>
  <si>
    <t>TR003</t>
  </si>
  <si>
    <t>SHG008</t>
  </si>
  <si>
    <t>t2</t>
  </si>
  <si>
    <t>t3</t>
  </si>
  <si>
    <t>Workshops (lunch breaks, Coffee breaks)</t>
  </si>
  <si>
    <t>IC010</t>
  </si>
  <si>
    <t>Nada Mneimneh</t>
  </si>
  <si>
    <t xml:space="preserve">School Improvement and Leadership Expert                                                                           </t>
  </si>
  <si>
    <t>Elham Komaty</t>
  </si>
  <si>
    <t xml:space="preserve">Financial Officer                                                 </t>
  </si>
  <si>
    <t>Bilal Nasser</t>
  </si>
  <si>
    <t xml:space="preserve">Monitoring &amp; Evaluation Specialist            </t>
  </si>
  <si>
    <t>Dana Shdeed</t>
  </si>
  <si>
    <t>Maya Samaha</t>
  </si>
  <si>
    <t xml:space="preserve">Education Economist                               </t>
  </si>
  <si>
    <t>Sara Zeineddine</t>
  </si>
  <si>
    <t>Leen Ataya</t>
  </si>
  <si>
    <t>31/12/2013</t>
  </si>
  <si>
    <t>PG001</t>
  </si>
  <si>
    <t>PG002</t>
  </si>
  <si>
    <t>PG003</t>
  </si>
  <si>
    <t>PG004</t>
  </si>
  <si>
    <t>PG005</t>
  </si>
  <si>
    <t>W1</t>
  </si>
  <si>
    <t>W2</t>
  </si>
  <si>
    <t>GG1</t>
  </si>
  <si>
    <t>GG2</t>
  </si>
  <si>
    <t>GG3</t>
  </si>
  <si>
    <t>GG4</t>
  </si>
  <si>
    <t>GG5</t>
  </si>
  <si>
    <t>S1</t>
  </si>
  <si>
    <t>S2</t>
  </si>
  <si>
    <t>S3</t>
  </si>
  <si>
    <t>S4</t>
  </si>
  <si>
    <t>S5</t>
  </si>
  <si>
    <t>S6</t>
  </si>
  <si>
    <t>S7</t>
  </si>
  <si>
    <t>S8</t>
  </si>
  <si>
    <t>Dynamesh</t>
  </si>
  <si>
    <t>Original: November 10, 2010</t>
  </si>
  <si>
    <t>No threshlod</t>
  </si>
  <si>
    <t>&lt;= 200,0000</t>
  </si>
  <si>
    <t>not applicable</t>
  </si>
  <si>
    <t>W3</t>
  </si>
  <si>
    <t>PW003</t>
  </si>
  <si>
    <t>P118187</t>
  </si>
  <si>
    <t>&gt; = 3,000,000</t>
  </si>
  <si>
    <t>First Contract regardless the amount</t>
  </si>
  <si>
    <t>&gt;= 1,000,000</t>
  </si>
  <si>
    <t>No Threshold</t>
  </si>
  <si>
    <t>&gt;= 300,000</t>
  </si>
  <si>
    <t>31/12/2012</t>
  </si>
  <si>
    <t>SH001</t>
  </si>
  <si>
    <t>SH002</t>
  </si>
  <si>
    <t>SH003</t>
  </si>
  <si>
    <t>SH004</t>
  </si>
  <si>
    <t>SH005</t>
  </si>
  <si>
    <t>SH006</t>
  </si>
  <si>
    <t>SH007</t>
  </si>
  <si>
    <t>SH008</t>
  </si>
  <si>
    <t>IC025</t>
  </si>
  <si>
    <t>IC026</t>
  </si>
  <si>
    <t>IC027</t>
  </si>
  <si>
    <t>IC028</t>
  </si>
  <si>
    <t>IC021</t>
  </si>
  <si>
    <t>IC022</t>
  </si>
  <si>
    <t>IC023</t>
  </si>
  <si>
    <t>IC024</t>
  </si>
  <si>
    <t>IC029</t>
  </si>
  <si>
    <t>M&amp;E Studies</t>
  </si>
  <si>
    <t>SHG009</t>
  </si>
  <si>
    <t>SHG010</t>
  </si>
  <si>
    <t>SH009</t>
  </si>
  <si>
    <t>SH010</t>
  </si>
  <si>
    <t>S9</t>
  </si>
  <si>
    <t>IC009</t>
  </si>
  <si>
    <t>IC001</t>
  </si>
  <si>
    <t>IC002</t>
  </si>
  <si>
    <t>IC003</t>
  </si>
  <si>
    <t>IC004</t>
  </si>
  <si>
    <t>IC005</t>
  </si>
  <si>
    <t>IC006</t>
  </si>
  <si>
    <t>IC007</t>
  </si>
  <si>
    <t>IC008</t>
  </si>
  <si>
    <t>Procurement Consultant</t>
  </si>
  <si>
    <t>Fady Barakat</t>
  </si>
  <si>
    <t>SHG011</t>
  </si>
  <si>
    <t>SH011</t>
  </si>
  <si>
    <t>S10</t>
  </si>
  <si>
    <t>S11</t>
  </si>
  <si>
    <t>IC011</t>
  </si>
  <si>
    <t>S12</t>
  </si>
  <si>
    <t>IC012</t>
  </si>
  <si>
    <t>S13-S20</t>
  </si>
  <si>
    <t>The Bank’s Standard Request for Proposal (SRFP) is the mandatory format for the preparation and issuance of the actual RFP for contracts exceeding US$ 200,000, and is the recommended format for smaller contracts.</t>
  </si>
  <si>
    <t>The advertisement should be published in two national newspapers or in a freely accessible electronic portal for at least two days. Contracts expected to cost more than US$ 200,000 shall be advertised in UNDB online and in dgMarket. (EOI: min. 14 days from UNDB posting)</t>
  </si>
  <si>
    <t>Procurement of Operation Costs (Direct)</t>
  </si>
  <si>
    <t>&lt;= 2,000</t>
  </si>
  <si>
    <t>Direct purchase by payment against invoice</t>
  </si>
  <si>
    <t xml:space="preserve"> Procurement Plan</t>
  </si>
  <si>
    <t xml:space="preserve">Works Bids are expected to be launched under NCB procedure due to the nature (rehabilitation works, location/disbursement/scattering of the Sites, and local context.) and timing of the Implementation (limited to almost 3 months). This will be requested for WB clearance.  </t>
  </si>
  <si>
    <t>GG6</t>
  </si>
  <si>
    <t>GG7</t>
  </si>
  <si>
    <t>PG006</t>
  </si>
  <si>
    <t>PG007</t>
  </si>
  <si>
    <t>SS</t>
  </si>
  <si>
    <t>Rehabilitation of  KG schools</t>
  </si>
  <si>
    <t>1-Bilal Nasser: Proc.Audit</t>
  </si>
  <si>
    <t xml:space="preserve">Procurement Audit </t>
  </si>
  <si>
    <t>GG8</t>
  </si>
  <si>
    <t>PG008</t>
  </si>
  <si>
    <t>TBA</t>
  </si>
  <si>
    <t>7.</t>
  </si>
  <si>
    <t>PG009</t>
  </si>
  <si>
    <t>GG9</t>
  </si>
  <si>
    <t>NCB (SS)</t>
  </si>
  <si>
    <t>Goods (ICB)</t>
  </si>
  <si>
    <t>Shopping (Works, Goods)</t>
  </si>
  <si>
    <t>Goods, Works (NCB)</t>
  </si>
  <si>
    <t xml:space="preserve">Goods, Works (Shopping) </t>
  </si>
  <si>
    <t xml:space="preserve">Goods, Works (Direct Contracting) </t>
  </si>
  <si>
    <t>All</t>
  </si>
  <si>
    <t xml:space="preserve">First Contract </t>
  </si>
  <si>
    <t>Works (ICB)</t>
  </si>
  <si>
    <t>School Fund</t>
  </si>
  <si>
    <t>As defined by the operational manual thresholds</t>
  </si>
  <si>
    <t xml:space="preserve">All </t>
  </si>
  <si>
    <t>Direct Contracting</t>
  </si>
  <si>
    <t>No threshold</t>
  </si>
  <si>
    <t>Selection Category</t>
  </si>
  <si>
    <t>Selection Method Threshold (USD)</t>
  </si>
  <si>
    <t>and First Contract regardless the amount</t>
  </si>
  <si>
    <t>and First Contract regardless of contract value</t>
  </si>
  <si>
    <t>Consulting Firms (Single Source)</t>
  </si>
  <si>
    <t>QCBS (Firms)</t>
  </si>
  <si>
    <t>CQS, FBS, LCS</t>
  </si>
  <si>
    <t>maintenance and upgraded services for equipment, including hardware and software</t>
  </si>
  <si>
    <t>Operating Costs</t>
  </si>
  <si>
    <t>using ESDS administrative procedures found acceptable to the Bank.</t>
  </si>
  <si>
    <t xml:space="preserve"> The Procurement Plan will be updated in agreement with the Project Team annually or as required to reflect the actual project implementation needs and improvements in institutional capacity.</t>
  </si>
  <si>
    <t>IT Systems and Non-Consultant Services</t>
  </si>
  <si>
    <t>Revision 3: 27 August 2013</t>
  </si>
  <si>
    <t>FC08</t>
  </si>
  <si>
    <t>IC013</t>
  </si>
  <si>
    <t>S13</t>
  </si>
  <si>
    <t>S14</t>
  </si>
  <si>
    <t>IC014</t>
  </si>
  <si>
    <t>IC015</t>
  </si>
  <si>
    <t>S15</t>
  </si>
  <si>
    <t xml:space="preserve">Client Security Application (To be shifted to Goods) </t>
  </si>
  <si>
    <t>Data Room Infrastructure Construction (Works might be done by Government-MEHE technical documents and supervision only )</t>
  </si>
  <si>
    <t>Education Curriculum Expert (Lebanese Contribution)</t>
  </si>
  <si>
    <t>Procurement Assisstant (Senior)</t>
  </si>
  <si>
    <t>Procurement Assisstant (Junior)</t>
  </si>
  <si>
    <t xml:space="preserve">Ghada Zeaiter </t>
  </si>
  <si>
    <t xml:space="preserve">ESDS Director                                                                 </t>
  </si>
  <si>
    <t>Education LeadershipFirm I: Professional Development Program for School Principals &amp;Administrators</t>
  </si>
  <si>
    <t>&lt; 300,000</t>
  </si>
  <si>
    <t xml:space="preserve">Operational Training Program for MEHE personnel </t>
  </si>
  <si>
    <t>Training Program - ICT of MEHE</t>
  </si>
  <si>
    <t>SH012</t>
  </si>
  <si>
    <t>SHG012</t>
  </si>
  <si>
    <t xml:space="preserve">Operating Costs </t>
  </si>
  <si>
    <t xml:space="preserve">MEHE Data Center (HQ,DR/BU)Servers Provision, Upgrade and Maintenance </t>
  </si>
  <si>
    <r>
      <t>Portal Software</t>
    </r>
    <r>
      <rPr>
        <b/>
        <sz val="12"/>
        <color indexed="10"/>
        <rFont val="Arial"/>
        <family val="2"/>
      </rPr>
      <t xml:space="preserve"> </t>
    </r>
  </si>
  <si>
    <t xml:space="preserve">Maintenance and enhancement of running application </t>
  </si>
  <si>
    <t xml:space="preserve">Enhancement to EMIS </t>
  </si>
  <si>
    <t>MEHE Data Center Network</t>
  </si>
  <si>
    <t>SH013</t>
  </si>
  <si>
    <t>SHG013</t>
  </si>
  <si>
    <t xml:space="preserve">Regional Office Data Centers Implementation </t>
  </si>
  <si>
    <t>S16</t>
  </si>
  <si>
    <t>IC016</t>
  </si>
  <si>
    <r>
      <t xml:space="preserve">Expert </t>
    </r>
    <r>
      <rPr>
        <b/>
        <sz val="10"/>
        <color indexed="10"/>
        <rFont val="Arial"/>
        <family val="2"/>
      </rPr>
      <t>(Lebanese Contribution)</t>
    </r>
  </si>
  <si>
    <t>n/a</t>
  </si>
  <si>
    <r>
      <t xml:space="preserve">Bank Rev.
</t>
    </r>
    <r>
      <rPr>
        <b/>
        <sz val="12"/>
        <color indexed="10"/>
        <rFont val="Arial"/>
        <family val="2"/>
      </rPr>
      <t>(by TTL only )</t>
    </r>
  </si>
  <si>
    <t>SHG014</t>
  </si>
  <si>
    <t xml:space="preserve">MEHE HQ and DR/BU SAN Storages  </t>
  </si>
  <si>
    <t>Revision 4: 4 December 2013</t>
  </si>
  <si>
    <t>Development /implementation of document management system, workflow and archiving needs</t>
  </si>
  <si>
    <t xml:space="preserve">Antoinette Sebaaly </t>
  </si>
  <si>
    <t xml:space="preserve">Karma El Hassan </t>
  </si>
  <si>
    <t>S17</t>
  </si>
  <si>
    <t>IC017</t>
  </si>
  <si>
    <t>Procurement Officer -1-</t>
  </si>
  <si>
    <t>Procurement Officer -2-</t>
  </si>
  <si>
    <t>11/31/2013</t>
  </si>
  <si>
    <t>SH014</t>
  </si>
  <si>
    <t>Education LeadershipFirm II: Consultancy Services for Design &amp;Delivery of School Improvement Programs</t>
  </si>
  <si>
    <t>SN #</t>
  </si>
  <si>
    <t>Storage (Enclosure and tapes)</t>
  </si>
  <si>
    <t>Riwa El Khoury</t>
  </si>
  <si>
    <t xml:space="preserve">Activation of a citizen service desk and development of guidelines and procedures for transaction  </t>
  </si>
  <si>
    <t xml:space="preserve">Financial Assistant                                            </t>
  </si>
  <si>
    <t xml:space="preserve">Operations Specialist                                                </t>
  </si>
  <si>
    <t>new</t>
  </si>
  <si>
    <t>N/A</t>
  </si>
  <si>
    <t>Design and Delivery of MEHE National Exams Registers Archiving and Certification</t>
  </si>
  <si>
    <t>Grant Thornton</t>
  </si>
  <si>
    <t>Midware Data Systems Sal
MDS</t>
  </si>
  <si>
    <t xml:space="preserve">Architect Urban Planner                             </t>
  </si>
  <si>
    <t>Finan. Public opening Date</t>
  </si>
  <si>
    <t>Education Expert (TPD)</t>
  </si>
  <si>
    <t>&lt;= USD 1,000,000</t>
  </si>
  <si>
    <t>Upgraded June 4, 2014</t>
  </si>
  <si>
    <t>&lt;= 10,000,000</t>
  </si>
  <si>
    <r>
      <t xml:space="preserve">Short list comprising entirely of national consultants: </t>
    </r>
    <r>
      <rPr>
        <sz val="10"/>
        <rFont val="Arial"/>
        <family val="2"/>
      </rPr>
      <t xml:space="preserve">Short list of consultants for services, estimated to cost less than </t>
    </r>
    <r>
      <rPr>
        <sz val="10"/>
        <color indexed="10"/>
        <rFont val="Arial"/>
        <family val="2"/>
      </rPr>
      <t>$300,000</t>
    </r>
    <r>
      <rPr>
        <sz val="10"/>
        <rFont val="Arial"/>
        <family val="2"/>
      </rPr>
      <t xml:space="preserve"> equivalent per contract, may comprise entirely of national consultants in accordance with the provisions of paragraph 2.7 of the Consultant Guidelines. (POM-3.3.2.1)</t>
    </r>
  </si>
  <si>
    <t>Revision 5: 4 June 2014</t>
  </si>
  <si>
    <t>Early Childhood Education</t>
  </si>
  <si>
    <t>IC020</t>
  </si>
  <si>
    <t>NEW</t>
  </si>
  <si>
    <t>Learning Difficulty Assessment Consultant
(Early Childhood)</t>
  </si>
  <si>
    <t>Joelle H, Nadine T</t>
  </si>
  <si>
    <t>ESDS Office Equipment &amp;Furniture</t>
  </si>
  <si>
    <t>PriceWaterHouseCoopers</t>
  </si>
  <si>
    <t>Furniture for 103Schools and 17 additional schools KG sections</t>
  </si>
  <si>
    <t>Equipment for 103Schools  17 additional schools KG sections</t>
  </si>
  <si>
    <t xml:space="preserve">Al Diyar International Co SARL </t>
  </si>
  <si>
    <t xml:space="preserve">Fleifel IND. CO. S.A.R.L </t>
  </si>
  <si>
    <t>SHG015</t>
  </si>
  <si>
    <t xml:space="preserve">Physical Storage cabinet - National Exams Department Results Registers </t>
  </si>
  <si>
    <t>Provision, Installation and Upgrade of Servers (Lot 1)</t>
  </si>
  <si>
    <t>Provision and Installation of Servers and Power Lot  (Lot 2)</t>
  </si>
  <si>
    <t>Provision and Installation of Storage(Lot 3)</t>
  </si>
  <si>
    <t>Provision and Installation of Network and Security (Lot 4)</t>
  </si>
  <si>
    <t>1 ICB</t>
  </si>
  <si>
    <t>Teacher professional development</t>
  </si>
  <si>
    <t xml:space="preserve">Development and Consolidation of Applications </t>
  </si>
  <si>
    <t>Development Regional Educational Offices, Budgeting &amp; Accounting, Office management and Communication Procedures</t>
  </si>
  <si>
    <t>FC06 A</t>
  </si>
  <si>
    <t>FC06 B</t>
  </si>
  <si>
    <t>FC06 C</t>
  </si>
  <si>
    <t>Department d'orientation pedagogique: School Health Unit (1300 Schools)</t>
  </si>
  <si>
    <t>Study tours of TIMSS and PIZA</t>
  </si>
  <si>
    <t>Workshops, Training , &amp; Study Tours</t>
  </si>
  <si>
    <t>Development Private Education Service, Budgeting &amp; Accounting, Office management and Communication Procedures</t>
  </si>
  <si>
    <r>
      <t xml:space="preserve">Evaluation of Student Achievement Expert </t>
    </r>
    <r>
      <rPr>
        <b/>
        <i/>
        <sz val="10"/>
        <rFont val="Arial"/>
        <family val="2"/>
      </rPr>
      <t>(Learning Assessment)</t>
    </r>
  </si>
  <si>
    <t>S18</t>
  </si>
  <si>
    <t>S19</t>
  </si>
  <si>
    <t>IC018</t>
  </si>
  <si>
    <t>IC019</t>
  </si>
  <si>
    <t>Executive Assistant</t>
  </si>
  <si>
    <t>Education Specialist</t>
  </si>
  <si>
    <t>S30</t>
  </si>
  <si>
    <t>S31</t>
  </si>
  <si>
    <t>IC030</t>
  </si>
  <si>
    <t>IC031</t>
  </si>
  <si>
    <t>Completed</t>
  </si>
  <si>
    <t>Completed (Resigned)</t>
  </si>
  <si>
    <t>Completed
(Resigned)</t>
  </si>
  <si>
    <t xml:space="preserve">Completed </t>
  </si>
  <si>
    <t>Ongoing
 - LC</t>
  </si>
  <si>
    <t>Frozen</t>
  </si>
  <si>
    <t>Completed - LC</t>
  </si>
  <si>
    <t>Ongoing</t>
  </si>
  <si>
    <t>Completed
(Resigned in 2013)</t>
  </si>
  <si>
    <t>Procurement Process Ongoing</t>
  </si>
  <si>
    <t>Contract Signed and Ongoing</t>
  </si>
  <si>
    <t>S32</t>
  </si>
  <si>
    <t>IC032</t>
  </si>
  <si>
    <t xml:space="preserve">Contract signed and Ongoing </t>
  </si>
  <si>
    <t>Launched</t>
  </si>
  <si>
    <t>Albert Massaad Sarl</t>
  </si>
  <si>
    <t>British Council, 
LU,LAU,Intertech Batinorm</t>
  </si>
  <si>
    <t xml:space="preserve">Spectrum </t>
  </si>
  <si>
    <t>IC033</t>
  </si>
  <si>
    <t>Education Expert (Principals Standards and Principals Self-Assessment Model)</t>
  </si>
  <si>
    <t>FC06 D</t>
  </si>
  <si>
    <t>Contract and Contract Amendment Signed and Ongoing</t>
  </si>
  <si>
    <t>Pearson - ERC</t>
  </si>
  <si>
    <t>Contract  Completed and Paid</t>
  </si>
  <si>
    <t>Provision and Installation of 
Public Schools Connectivity (Lot 5)</t>
  </si>
  <si>
    <t>Completed and Paid</t>
  </si>
  <si>
    <t>On Hold</t>
  </si>
  <si>
    <t>Launched - Frozen</t>
  </si>
  <si>
    <t xml:space="preserve">Consultancy Services  for  Design and supervision -Rehabilitation works of 144 pre-school sections </t>
  </si>
  <si>
    <t>Contract Signed and Ongoing(
the level of effort is 35 working days not consecutive)</t>
  </si>
  <si>
    <t>Rima Karami Akkary</t>
  </si>
  <si>
    <t>Rehabilitation of 72 KG schools</t>
  </si>
  <si>
    <t>Rehabilitation of 72  KG schools</t>
  </si>
  <si>
    <t>Equipment &amp;Furniture for 153  Schools - KG sections- to be  rehabilitated under EDP-II</t>
  </si>
  <si>
    <t>Project Assistant</t>
  </si>
  <si>
    <t>S34</t>
  </si>
  <si>
    <t>IC034</t>
  </si>
  <si>
    <t>Procurement Works</t>
  </si>
  <si>
    <t>Riwa &amp; Maya</t>
  </si>
  <si>
    <t>Maya Fawaz</t>
  </si>
  <si>
    <t>Signed and Being Implemented</t>
  </si>
  <si>
    <t>Basma Frangieh</t>
  </si>
  <si>
    <t>Farah Fawaz</t>
  </si>
  <si>
    <t>Re-launched</t>
  </si>
  <si>
    <t>Process Ongoing</t>
  </si>
  <si>
    <t>as of January 25,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</si>
</sst>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$&quot;#,##0.00_);\(&quot;$&quot;#,##0.0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[$-409]d\-mmm\-yy;@"/>
    <numFmt numFmtId="166" formatCode="&quot;$&quot;#,##0.00"/>
  </numFmts>
  <fonts count="34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2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trike/>
      <sz val="12"/>
      <name val="Arial"/>
      <family val="2"/>
    </font>
    <font>
      <strike/>
      <sz val="12"/>
      <color indexed="10"/>
      <name val="Arial"/>
      <family val="2"/>
    </font>
    <font>
      <b/>
      <strike/>
      <sz val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0"/>
      <name val="Arial"/>
      <family val="2"/>
    </font>
    <font>
      <b/>
      <u/>
      <sz val="11"/>
      <name val="Arial"/>
      <family val="2"/>
    </font>
    <font>
      <sz val="10"/>
      <color indexed="1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color theme="1"/>
      <name val="Arial"/>
      <family val="2"/>
    </font>
    <font>
      <sz val="10"/>
      <color rgb="FFFF0000"/>
      <name val="Arial"/>
      <family val="2"/>
    </font>
    <font>
      <i/>
      <sz val="12"/>
      <name val="Arial"/>
      <family val="2"/>
    </font>
    <font>
      <b/>
      <i/>
      <sz val="11"/>
      <name val="Arial"/>
      <family val="2"/>
    </font>
    <font>
      <i/>
      <sz val="12"/>
      <color indexed="10"/>
      <name val="Arial"/>
      <family val="2"/>
    </font>
    <font>
      <i/>
      <sz val="12"/>
      <color rgb="FFFF000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gray125">
        <bgColor indexed="11"/>
      </patternFill>
    </fill>
    <fill>
      <patternFill patternType="solid">
        <fgColor indexed="65"/>
        <bgColor indexed="64"/>
      </patternFill>
    </fill>
    <fill>
      <patternFill patternType="gray125">
        <bgColor indexed="47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gray125">
        <bgColor theme="0"/>
      </patternFill>
    </fill>
    <fill>
      <patternFill patternType="solid">
        <fgColor rgb="FFCCFF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58F6FE"/>
        <bgColor indexed="64"/>
      </patternFill>
    </fill>
    <fill>
      <patternFill patternType="lightGray">
        <bgColor theme="0"/>
      </patternFill>
    </fill>
    <fill>
      <patternFill patternType="lightDown">
        <bgColor theme="0" tint="-4.9989318521683403E-2"/>
      </patternFill>
    </fill>
    <fill>
      <patternFill patternType="lightDown"/>
    </fill>
    <fill>
      <patternFill patternType="lightDown">
        <bgColor theme="0"/>
      </patternFill>
    </fill>
    <fill>
      <patternFill patternType="lightDown">
        <bgColor indexed="11"/>
      </patternFill>
    </fill>
    <fill>
      <patternFill patternType="lightDown">
        <bgColor theme="9" tint="0.79998168889431442"/>
      </patternFill>
    </fill>
    <fill>
      <patternFill patternType="lightDown">
        <bgColor indexed="41"/>
      </patternFill>
    </fill>
    <fill>
      <patternFill patternType="lightGray">
        <bgColor theme="0" tint="-4.9989318521683403E-2"/>
      </patternFill>
    </fill>
  </fills>
  <borders count="38">
    <border>
      <left/>
      <right/>
      <top/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909">
    <xf numFmtId="0" fontId="0" fillId="0" borderId="0" xfId="0"/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horizontal="center" vertical="center" wrapText="1"/>
    </xf>
    <xf numFmtId="3" fontId="3" fillId="0" borderId="2" xfId="1" applyNumberFormat="1" applyFont="1" applyFill="1" applyBorder="1" applyAlignment="1">
      <alignment horizontal="center" vertical="center" wrapText="1"/>
    </xf>
    <xf numFmtId="164" fontId="3" fillId="0" borderId="2" xfId="1" applyNumberFormat="1" applyFont="1" applyFill="1" applyBorder="1" applyAlignment="1">
      <alignment horizontal="center" vertical="center" wrapText="1"/>
    </xf>
    <xf numFmtId="165" fontId="3" fillId="0" borderId="2" xfId="1" applyNumberFormat="1" applyFont="1" applyFill="1" applyBorder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center" vertical="center" textRotation="90" wrapText="1"/>
    </xf>
    <xf numFmtId="0" fontId="6" fillId="0" borderId="2" xfId="0" applyNumberFormat="1" applyFont="1" applyFill="1" applyBorder="1" applyAlignment="1">
      <alignment horizontal="center" vertical="center" textRotation="90" wrapText="1"/>
    </xf>
    <xf numFmtId="4" fontId="3" fillId="0" borderId="2" xfId="0" applyNumberFormat="1" applyFont="1" applyFill="1" applyBorder="1" applyAlignment="1">
      <alignment horizontal="center" vertical="center" wrapText="1"/>
    </xf>
    <xf numFmtId="165" fontId="4" fillId="0" borderId="0" xfId="1" applyNumberFormat="1" applyFont="1" applyFill="1" applyBorder="1" applyAlignment="1">
      <alignment horizontal="center" vertical="top"/>
    </xf>
    <xf numFmtId="3" fontId="4" fillId="0" borderId="0" xfId="1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center" vertical="top"/>
    </xf>
    <xf numFmtId="164" fontId="4" fillId="0" borderId="0" xfId="1" applyNumberFormat="1" applyFont="1" applyFill="1" applyBorder="1" applyAlignment="1">
      <alignment horizontal="center" vertical="top"/>
    </xf>
    <xf numFmtId="1" fontId="5" fillId="0" borderId="0" xfId="1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5" fillId="0" borderId="0" xfId="0" applyNumberFormat="1" applyFont="1" applyFill="1" applyBorder="1" applyAlignment="1">
      <alignment vertical="top"/>
    </xf>
    <xf numFmtId="4" fontId="4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 wrapText="1"/>
    </xf>
    <xf numFmtId="164" fontId="4" fillId="0" borderId="0" xfId="1" applyNumberFormat="1" applyFont="1" applyFill="1" applyBorder="1" applyAlignment="1">
      <alignment vertical="top"/>
    </xf>
    <xf numFmtId="165" fontId="4" fillId="0" borderId="0" xfId="1" applyNumberFormat="1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center" vertical="top" wrapText="1"/>
    </xf>
    <xf numFmtId="3" fontId="4" fillId="0" borderId="3" xfId="0" applyNumberFormat="1" applyFont="1" applyFill="1" applyBorder="1" applyAlignment="1">
      <alignment horizontal="right" vertical="top" wrapText="1"/>
    </xf>
    <xf numFmtId="165" fontId="3" fillId="0" borderId="3" xfId="0" applyNumberFormat="1" applyFont="1" applyFill="1" applyBorder="1" applyAlignment="1">
      <alignment horizontal="center" vertical="top" wrapText="1"/>
    </xf>
    <xf numFmtId="1" fontId="6" fillId="0" borderId="3" xfId="0" applyNumberFormat="1" applyFont="1" applyFill="1" applyBorder="1" applyAlignment="1">
      <alignment horizontal="center" vertical="top" wrapText="1"/>
    </xf>
    <xf numFmtId="0" fontId="6" fillId="0" borderId="3" xfId="0" applyNumberFormat="1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164" fontId="3" fillId="0" borderId="3" xfId="1" applyNumberFormat="1" applyFont="1" applyFill="1" applyBorder="1" applyAlignment="1">
      <alignment horizontal="center" vertical="top" wrapText="1"/>
    </xf>
    <xf numFmtId="4" fontId="3" fillId="0" borderId="3" xfId="0" applyNumberFormat="1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3" fontId="3" fillId="0" borderId="4" xfId="0" applyNumberFormat="1" applyFont="1" applyFill="1" applyBorder="1" applyAlignment="1">
      <alignment horizontal="center" vertical="top" wrapText="1"/>
    </xf>
    <xf numFmtId="165" fontId="3" fillId="0" borderId="4" xfId="0" applyNumberFormat="1" applyFont="1" applyFill="1" applyBorder="1" applyAlignment="1">
      <alignment horizontal="center" vertical="top" wrapText="1"/>
    </xf>
    <xf numFmtId="1" fontId="6" fillId="0" borderId="4" xfId="0" applyNumberFormat="1" applyFont="1" applyFill="1" applyBorder="1" applyAlignment="1">
      <alignment horizontal="center" vertical="top" wrapText="1"/>
    </xf>
    <xf numFmtId="0" fontId="6" fillId="0" borderId="4" xfId="0" applyNumberFormat="1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164" fontId="3" fillId="0" borderId="4" xfId="1" applyNumberFormat="1" applyFont="1" applyFill="1" applyBorder="1" applyAlignment="1">
      <alignment horizontal="center" vertical="top" wrapText="1"/>
    </xf>
    <xf numFmtId="4" fontId="3" fillId="0" borderId="4" xfId="0" applyNumberFormat="1" applyFont="1" applyFill="1" applyBorder="1" applyAlignment="1">
      <alignment horizontal="center" vertical="top" wrapText="1"/>
    </xf>
    <xf numFmtId="164" fontId="4" fillId="0" borderId="0" xfId="1" applyNumberFormat="1" applyFont="1" applyFill="1" applyBorder="1" applyAlignment="1">
      <alignment vertical="top" wrapText="1"/>
    </xf>
    <xf numFmtId="3" fontId="4" fillId="0" borderId="0" xfId="0" applyNumberFormat="1" applyFont="1" applyFill="1" applyBorder="1" applyAlignment="1">
      <alignment horizontal="right" vertical="top"/>
    </xf>
    <xf numFmtId="165" fontId="4" fillId="0" borderId="0" xfId="0" applyNumberFormat="1" applyFont="1" applyFill="1" applyBorder="1" applyAlignment="1">
      <alignment horizontal="center" vertical="top"/>
    </xf>
    <xf numFmtId="1" fontId="5" fillId="0" borderId="0" xfId="0" applyNumberFormat="1" applyFont="1" applyFill="1" applyBorder="1" applyAlignment="1">
      <alignment horizontal="center" vertical="top"/>
    </xf>
    <xf numFmtId="4" fontId="4" fillId="0" borderId="0" xfId="0" applyNumberFormat="1" applyFont="1" applyFill="1" applyBorder="1" applyAlignment="1">
      <alignment vertical="top"/>
    </xf>
    <xf numFmtId="0" fontId="4" fillId="0" borderId="5" xfId="0" applyFont="1" applyFill="1" applyBorder="1" applyAlignment="1">
      <alignment horizontal="center" vertical="top"/>
    </xf>
    <xf numFmtId="165" fontId="4" fillId="0" borderId="5" xfId="1" applyNumberFormat="1" applyFont="1" applyFill="1" applyBorder="1" applyAlignment="1">
      <alignment horizontal="center" vertical="top"/>
    </xf>
    <xf numFmtId="1" fontId="5" fillId="0" borderId="5" xfId="1" applyNumberFormat="1" applyFont="1" applyFill="1" applyBorder="1" applyAlignment="1">
      <alignment horizontal="center" vertical="top"/>
    </xf>
    <xf numFmtId="0" fontId="5" fillId="0" borderId="5" xfId="0" applyNumberFormat="1" applyFont="1" applyFill="1" applyBorder="1" applyAlignment="1">
      <alignment horizontal="center" vertical="top"/>
    </xf>
    <xf numFmtId="165" fontId="4" fillId="2" borderId="5" xfId="1" applyNumberFormat="1" applyFont="1" applyFill="1" applyBorder="1" applyAlignment="1">
      <alignment horizontal="center" vertical="top"/>
    </xf>
    <xf numFmtId="0" fontId="5" fillId="2" borderId="5" xfId="0" applyNumberFormat="1" applyFont="1" applyFill="1" applyBorder="1" applyAlignment="1">
      <alignment horizontal="center" vertical="top"/>
    </xf>
    <xf numFmtId="15" fontId="4" fillId="0" borderId="5" xfId="0" applyNumberFormat="1" applyFont="1" applyFill="1" applyBorder="1" applyAlignment="1">
      <alignment horizontal="center" vertical="top"/>
    </xf>
    <xf numFmtId="4" fontId="4" fillId="0" borderId="5" xfId="0" applyNumberFormat="1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165" fontId="4" fillId="3" borderId="0" xfId="1" applyNumberFormat="1" applyFont="1" applyFill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center" vertical="top"/>
    </xf>
    <xf numFmtId="15" fontId="4" fillId="0" borderId="0" xfId="0" applyNumberFormat="1" applyFont="1" applyFill="1" applyBorder="1" applyAlignment="1">
      <alignment horizontal="center" vertical="top"/>
    </xf>
    <xf numFmtId="0" fontId="3" fillId="0" borderId="6" xfId="0" applyFont="1" applyFill="1" applyBorder="1" applyAlignment="1">
      <alignment horizontal="center" vertical="top"/>
    </xf>
    <xf numFmtId="165" fontId="4" fillId="4" borderId="0" xfId="1" applyNumberFormat="1" applyFont="1" applyFill="1" applyBorder="1" applyAlignment="1">
      <alignment horizontal="center" vertical="top"/>
    </xf>
    <xf numFmtId="1" fontId="6" fillId="0" borderId="6" xfId="1" applyNumberFormat="1" applyFont="1" applyFill="1" applyBorder="1" applyAlignment="1">
      <alignment horizontal="center" vertical="top"/>
    </xf>
    <xf numFmtId="0" fontId="5" fillId="4" borderId="0" xfId="0" applyNumberFormat="1" applyFont="1" applyFill="1" applyBorder="1" applyAlignment="1">
      <alignment horizontal="center" vertical="top"/>
    </xf>
    <xf numFmtId="15" fontId="3" fillId="4" borderId="6" xfId="0" applyNumberFormat="1" applyFont="1" applyFill="1" applyBorder="1" applyAlignment="1">
      <alignment horizontal="center" vertical="top"/>
    </xf>
    <xf numFmtId="0" fontId="5" fillId="0" borderId="6" xfId="0" applyNumberFormat="1" applyFont="1" applyFill="1" applyBorder="1" applyAlignment="1">
      <alignment horizontal="center" vertical="top"/>
    </xf>
    <xf numFmtId="15" fontId="5" fillId="0" borderId="0" xfId="0" applyNumberFormat="1" applyFont="1" applyFill="1" applyBorder="1" applyAlignment="1">
      <alignment horizontal="center" vertical="top"/>
    </xf>
    <xf numFmtId="1" fontId="5" fillId="0" borderId="5" xfId="0" applyNumberFormat="1" applyFont="1" applyFill="1" applyBorder="1" applyAlignment="1">
      <alignment horizontal="center" vertical="top"/>
    </xf>
    <xf numFmtId="15" fontId="4" fillId="0" borderId="6" xfId="0" applyNumberFormat="1" applyFont="1" applyFill="1" applyBorder="1" applyAlignment="1">
      <alignment horizontal="center" vertical="top"/>
    </xf>
    <xf numFmtId="0" fontId="3" fillId="0" borderId="7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165" fontId="3" fillId="0" borderId="7" xfId="0" applyNumberFormat="1" applyFont="1" applyFill="1" applyBorder="1" applyAlignment="1">
      <alignment horizontal="center" vertical="top" wrapText="1"/>
    </xf>
    <xf numFmtId="0" fontId="6" fillId="0" borderId="7" xfId="0" applyNumberFormat="1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164" fontId="3" fillId="0" borderId="7" xfId="1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left" vertical="top"/>
    </xf>
    <xf numFmtId="0" fontId="3" fillId="0" borderId="0" xfId="0" applyFont="1" applyFill="1" applyBorder="1" applyAlignment="1">
      <alignment vertical="top"/>
    </xf>
    <xf numFmtId="165" fontId="6" fillId="0" borderId="6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left" vertical="top"/>
    </xf>
    <xf numFmtId="165" fontId="5" fillId="0" borderId="0" xfId="0" applyNumberFormat="1" applyFont="1" applyFill="1" applyBorder="1" applyAlignment="1">
      <alignment horizontal="center" vertical="top"/>
    </xf>
    <xf numFmtId="15" fontId="3" fillId="0" borderId="0" xfId="0" applyNumberFormat="1" applyFont="1" applyFill="1" applyBorder="1" applyAlignment="1">
      <alignment horizontal="center" vertical="top"/>
    </xf>
    <xf numFmtId="15" fontId="4" fillId="2" borderId="5" xfId="0" applyNumberFormat="1" applyFont="1" applyFill="1" applyBorder="1" applyAlignment="1">
      <alignment horizontal="center" vertical="top"/>
    </xf>
    <xf numFmtId="15" fontId="4" fillId="4" borderId="0" xfId="0" applyNumberFormat="1" applyFont="1" applyFill="1" applyBorder="1" applyAlignment="1">
      <alignment horizontal="center" vertical="top"/>
    </xf>
    <xf numFmtId="0" fontId="0" fillId="0" borderId="0" xfId="0" applyAlignment="1">
      <alignment vertical="top"/>
    </xf>
    <xf numFmtId="0" fontId="3" fillId="0" borderId="12" xfId="0" applyFont="1" applyFill="1" applyBorder="1" applyAlignment="1">
      <alignment horizontal="center" vertical="center" textRotation="90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165" fontId="3" fillId="0" borderId="0" xfId="1" applyNumberFormat="1" applyFont="1" applyFill="1" applyBorder="1" applyAlignment="1">
      <alignment horizontal="center" vertical="top"/>
    </xf>
    <xf numFmtId="165" fontId="6" fillId="0" borderId="0" xfId="0" applyNumberFormat="1" applyFont="1" applyFill="1" applyBorder="1" applyAlignment="1">
      <alignment horizontal="center" vertical="top"/>
    </xf>
    <xf numFmtId="15" fontId="6" fillId="0" borderId="0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left" vertical="top"/>
    </xf>
    <xf numFmtId="1" fontId="6" fillId="0" borderId="0" xfId="1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9" fillId="6" borderId="16" xfId="0" applyFont="1" applyFill="1" applyBorder="1" applyAlignment="1">
      <alignment vertical="top" wrapText="1"/>
    </xf>
    <xf numFmtId="0" fontId="10" fillId="0" borderId="16" xfId="0" applyFont="1" applyBorder="1" applyAlignment="1">
      <alignment horizontal="center" wrapText="1"/>
    </xf>
    <xf numFmtId="0" fontId="10" fillId="0" borderId="16" xfId="0" applyFont="1" applyBorder="1" applyAlignment="1">
      <alignment horizontal="center" vertical="top" wrapText="1"/>
    </xf>
    <xf numFmtId="0" fontId="4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horizontal="center" vertical="top"/>
    </xf>
    <xf numFmtId="1" fontId="5" fillId="2" borderId="0" xfId="1" applyNumberFormat="1" applyFont="1" applyFill="1" applyBorder="1" applyAlignment="1">
      <alignment vertical="top"/>
    </xf>
    <xf numFmtId="165" fontId="4" fillId="2" borderId="0" xfId="1" applyNumberFormat="1" applyFont="1" applyFill="1" applyBorder="1" applyAlignment="1">
      <alignment vertical="top"/>
    </xf>
    <xf numFmtId="0" fontId="5" fillId="2" borderId="0" xfId="0" applyFont="1" applyFill="1" applyBorder="1" applyAlignment="1">
      <alignment vertical="top"/>
    </xf>
    <xf numFmtId="0" fontId="4" fillId="2" borderId="0" xfId="0" applyFont="1" applyFill="1" applyBorder="1" applyAlignment="1">
      <alignment horizontal="right" vertical="top"/>
    </xf>
    <xf numFmtId="4" fontId="4" fillId="2" borderId="0" xfId="0" applyNumberFormat="1" applyFont="1" applyFill="1" applyBorder="1" applyAlignment="1">
      <alignment horizontal="right" vertical="top"/>
    </xf>
    <xf numFmtId="165" fontId="4" fillId="4" borderId="6" xfId="1" applyNumberFormat="1" applyFont="1" applyFill="1" applyBorder="1" applyAlignment="1">
      <alignment horizontal="center" vertical="top"/>
    </xf>
    <xf numFmtId="0" fontId="5" fillId="4" borderId="6" xfId="0" applyNumberFormat="1" applyFont="1" applyFill="1" applyBorder="1" applyAlignment="1">
      <alignment horizontal="center" vertical="top"/>
    </xf>
    <xf numFmtId="3" fontId="4" fillId="2" borderId="0" xfId="1" applyNumberFormat="1" applyFont="1" applyFill="1" applyBorder="1" applyAlignment="1">
      <alignment horizontal="right" vertical="top"/>
    </xf>
    <xf numFmtId="15" fontId="4" fillId="4" borderId="6" xfId="0" applyNumberFormat="1" applyFont="1" applyFill="1" applyBorder="1" applyAlignment="1">
      <alignment horizontal="center" vertical="top"/>
    </xf>
    <xf numFmtId="0" fontId="5" fillId="2" borderId="0" xfId="0" applyNumberFormat="1" applyFont="1" applyFill="1" applyBorder="1" applyAlignment="1">
      <alignment vertical="top"/>
    </xf>
    <xf numFmtId="164" fontId="5" fillId="2" borderId="0" xfId="1" applyNumberFormat="1" applyFont="1" applyFill="1" applyBorder="1" applyAlignment="1">
      <alignment vertical="top"/>
    </xf>
    <xf numFmtId="0" fontId="5" fillId="0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center" vertical="top"/>
    </xf>
    <xf numFmtId="0" fontId="5" fillId="2" borderId="0" xfId="0" applyFont="1" applyFill="1" applyBorder="1" applyAlignment="1">
      <alignment horizontal="center" vertical="top"/>
    </xf>
    <xf numFmtId="3" fontId="4" fillId="0" borderId="5" xfId="1" applyNumberFormat="1" applyFont="1" applyFill="1" applyBorder="1" applyAlignment="1">
      <alignment horizontal="right" vertical="top"/>
    </xf>
    <xf numFmtId="0" fontId="4" fillId="0" borderId="17" xfId="0" applyFont="1" applyFill="1" applyBorder="1" applyAlignment="1">
      <alignment vertical="top"/>
    </xf>
    <xf numFmtId="0" fontId="4" fillId="0" borderId="18" xfId="0" applyFont="1" applyFill="1" applyBorder="1" applyAlignment="1">
      <alignment vertical="top"/>
    </xf>
    <xf numFmtId="0" fontId="4" fillId="0" borderId="19" xfId="0" applyFont="1" applyFill="1" applyBorder="1" applyAlignment="1">
      <alignment vertical="top"/>
    </xf>
    <xf numFmtId="0" fontId="4" fillId="0" borderId="9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/>
    </xf>
    <xf numFmtId="0" fontId="3" fillId="0" borderId="20" xfId="0" applyFont="1" applyFill="1" applyBorder="1" applyAlignment="1">
      <alignment horizontal="center" vertical="top"/>
    </xf>
    <xf numFmtId="165" fontId="4" fillId="0" borderId="6" xfId="1" applyNumberFormat="1" applyFont="1" applyFill="1" applyBorder="1" applyAlignment="1">
      <alignment horizontal="center" vertical="top"/>
    </xf>
    <xf numFmtId="0" fontId="4" fillId="0" borderId="23" xfId="0" applyFont="1" applyFill="1" applyBorder="1" applyAlignment="1">
      <alignment vertical="top"/>
    </xf>
    <xf numFmtId="0" fontId="5" fillId="0" borderId="25" xfId="0" applyFont="1" applyFill="1" applyBorder="1" applyAlignment="1">
      <alignment horizontal="left" vertical="top" wrapText="1"/>
    </xf>
    <xf numFmtId="15" fontId="3" fillId="4" borderId="0" xfId="0" applyNumberFormat="1" applyFont="1" applyFill="1" applyBorder="1" applyAlignment="1">
      <alignment horizontal="center" vertical="top"/>
    </xf>
    <xf numFmtId="0" fontId="5" fillId="4" borderId="5" xfId="0" applyNumberFormat="1" applyFont="1" applyFill="1" applyBorder="1" applyAlignment="1">
      <alignment horizontal="center" vertical="top"/>
    </xf>
    <xf numFmtId="3" fontId="4" fillId="0" borderId="0" xfId="0" applyNumberFormat="1" applyFont="1" applyFill="1" applyBorder="1" applyAlignment="1">
      <alignment horizontal="left" vertical="top" wrapText="1"/>
    </xf>
    <xf numFmtId="0" fontId="5" fillId="2" borderId="0" xfId="0" applyNumberFormat="1" applyFont="1" applyFill="1" applyBorder="1" applyAlignment="1">
      <alignment horizontal="center" vertical="top"/>
    </xf>
    <xf numFmtId="15" fontId="4" fillId="2" borderId="0" xfId="0" applyNumberFormat="1" applyFont="1" applyFill="1" applyBorder="1" applyAlignment="1">
      <alignment horizontal="center" vertical="top"/>
    </xf>
    <xf numFmtId="49" fontId="13" fillId="0" borderId="0" xfId="0" applyNumberFormat="1" applyFont="1" applyAlignment="1">
      <alignment horizontal="centerContinuous"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49" fontId="9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  <xf numFmtId="0" fontId="0" fillId="0" borderId="0" xfId="0" applyAlignment="1">
      <alignment horizontal="left" indent="1"/>
    </xf>
    <xf numFmtId="0" fontId="14" fillId="0" borderId="0" xfId="0" applyFont="1"/>
    <xf numFmtId="0" fontId="9" fillId="0" borderId="0" xfId="0" applyFont="1" applyAlignment="1"/>
    <xf numFmtId="49" fontId="0" fillId="0" borderId="0" xfId="0" applyNumberFormat="1" applyAlignment="1">
      <alignment horizontal="right" wrapText="1"/>
    </xf>
    <xf numFmtId="0" fontId="0" fillId="0" borderId="0" xfId="0" applyAlignment="1">
      <alignment horizontal="left" vertical="top" wrapText="1"/>
    </xf>
    <xf numFmtId="0" fontId="9" fillId="0" borderId="0" xfId="0" applyFont="1" applyAlignment="1">
      <alignment wrapText="1"/>
    </xf>
    <xf numFmtId="0" fontId="0" fillId="0" borderId="0" xfId="0" applyAlignment="1">
      <alignment wrapText="1"/>
    </xf>
    <xf numFmtId="49" fontId="0" fillId="0" borderId="0" xfId="0" applyNumberFormat="1" applyAlignment="1">
      <alignment horizontal="right" vertical="top"/>
    </xf>
    <xf numFmtId="0" fontId="0" fillId="0" borderId="21" xfId="0" applyBorder="1" applyAlignment="1">
      <alignment horizontal="left"/>
    </xf>
    <xf numFmtId="0" fontId="0" fillId="0" borderId="21" xfId="0" applyBorder="1"/>
    <xf numFmtId="0" fontId="9" fillId="0" borderId="0" xfId="0" applyFont="1" applyAlignment="1">
      <alignment horizontal="center"/>
    </xf>
    <xf numFmtId="0" fontId="0" fillId="0" borderId="0" xfId="0" applyAlignment="1">
      <alignment vertical="top" wrapText="1"/>
    </xf>
    <xf numFmtId="0" fontId="10" fillId="0" borderId="21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2" fillId="0" borderId="0" xfId="2" applyFont="1" applyAlignment="1" applyProtection="1"/>
    <xf numFmtId="0" fontId="2" fillId="0" borderId="0" xfId="2" applyFont="1" applyAlignment="1" applyProtection="1">
      <alignment horizontal="left"/>
    </xf>
    <xf numFmtId="0" fontId="14" fillId="0" borderId="0" xfId="0" applyFont="1" applyAlignment="1">
      <alignment horizontal="left"/>
    </xf>
    <xf numFmtId="7" fontId="4" fillId="0" borderId="5" xfId="1" applyNumberFormat="1" applyFont="1" applyFill="1" applyBorder="1" applyAlignment="1">
      <alignment horizontal="right" vertical="top"/>
    </xf>
    <xf numFmtId="37" fontId="4" fillId="0" borderId="0" xfId="1" applyNumberFormat="1" applyFont="1" applyFill="1" applyBorder="1" applyAlignment="1">
      <alignment horizontal="right" vertical="top"/>
    </xf>
    <xf numFmtId="39" fontId="4" fillId="0" borderId="0" xfId="0" applyNumberFormat="1" applyFont="1" applyFill="1" applyBorder="1" applyAlignment="1">
      <alignment horizontal="left" vertical="top" wrapText="1"/>
    </xf>
    <xf numFmtId="0" fontId="10" fillId="0" borderId="0" xfId="0" applyFont="1"/>
    <xf numFmtId="0" fontId="10" fillId="0" borderId="21" xfId="0" applyFont="1" applyBorder="1"/>
    <xf numFmtId="0" fontId="15" fillId="0" borderId="17" xfId="0" applyFont="1" applyFill="1" applyBorder="1" applyAlignment="1">
      <alignment vertical="top"/>
    </xf>
    <xf numFmtId="0" fontId="15" fillId="0" borderId="0" xfId="0" applyFont="1" applyFill="1" applyBorder="1" applyAlignment="1">
      <alignment vertical="top"/>
    </xf>
    <xf numFmtId="164" fontId="4" fillId="0" borderId="6" xfId="1" applyNumberFormat="1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center" vertical="top" wrapText="1"/>
    </xf>
    <xf numFmtId="0" fontId="10" fillId="0" borderId="21" xfId="0" applyFont="1" applyBorder="1" applyAlignment="1">
      <alignment wrapText="1"/>
    </xf>
    <xf numFmtId="49" fontId="10" fillId="0" borderId="0" xfId="0" applyNumberFormat="1" applyFont="1" applyAlignment="1">
      <alignment horizontal="right"/>
    </xf>
    <xf numFmtId="0" fontId="0" fillId="11" borderId="21" xfId="0" applyFill="1" applyBorder="1" applyAlignment="1">
      <alignment wrapText="1"/>
    </xf>
    <xf numFmtId="0" fontId="13" fillId="12" borderId="0" xfId="0" applyFont="1" applyFill="1" applyAlignment="1">
      <alignment horizontal="centerContinuous"/>
    </xf>
    <xf numFmtId="0" fontId="0" fillId="12" borderId="21" xfId="0" applyFill="1" applyBorder="1" applyAlignment="1">
      <alignment wrapText="1"/>
    </xf>
    <xf numFmtId="0" fontId="10" fillId="12" borderId="21" xfId="0" applyFont="1" applyFill="1" applyBorder="1" applyAlignment="1">
      <alignment wrapText="1"/>
    </xf>
    <xf numFmtId="4" fontId="3" fillId="4" borderId="0" xfId="0" applyNumberFormat="1" applyFont="1" applyFill="1" applyBorder="1" applyAlignment="1">
      <alignment horizontal="center" vertical="top"/>
    </xf>
    <xf numFmtId="15" fontId="4" fillId="12" borderId="0" xfId="0" applyNumberFormat="1" applyFont="1" applyFill="1" applyBorder="1" applyAlignment="1">
      <alignment horizontal="center" vertical="top"/>
    </xf>
    <xf numFmtId="0" fontId="5" fillId="12" borderId="0" xfId="0" applyNumberFormat="1" applyFont="1" applyFill="1" applyBorder="1" applyAlignment="1">
      <alignment horizontal="center" vertical="top"/>
    </xf>
    <xf numFmtId="1" fontId="5" fillId="12" borderId="0" xfId="1" applyNumberFormat="1" applyFont="1" applyFill="1" applyBorder="1" applyAlignment="1">
      <alignment horizontal="center" vertical="top"/>
    </xf>
    <xf numFmtId="0" fontId="5" fillId="11" borderId="0" xfId="0" applyNumberFormat="1" applyFont="1" applyFill="1" applyBorder="1" applyAlignment="1">
      <alignment horizontal="center" vertical="top"/>
    </xf>
    <xf numFmtId="0" fontId="0" fillId="0" borderId="21" xfId="0" applyBorder="1" applyAlignment="1">
      <alignment wrapText="1"/>
    </xf>
    <xf numFmtId="0" fontId="0" fillId="0" borderId="21" xfId="0" applyBorder="1" applyAlignment="1">
      <alignment vertical="top"/>
    </xf>
    <xf numFmtId="0" fontId="10" fillId="11" borderId="21" xfId="0" applyFont="1" applyFill="1" applyBorder="1" applyAlignment="1">
      <alignment horizontal="left" vertical="top"/>
    </xf>
    <xf numFmtId="0" fontId="10" fillId="11" borderId="21" xfId="0" applyFont="1" applyFill="1" applyBorder="1" applyAlignment="1">
      <alignment vertical="top"/>
    </xf>
    <xf numFmtId="0" fontId="10" fillId="11" borderId="21" xfId="0" applyFont="1" applyFill="1" applyBorder="1" applyAlignment="1">
      <alignment vertical="top" wrapText="1"/>
    </xf>
    <xf numFmtId="0" fontId="10" fillId="11" borderId="21" xfId="0" applyFont="1" applyFill="1" applyBorder="1" applyAlignment="1">
      <alignment wrapText="1"/>
    </xf>
    <xf numFmtId="0" fontId="10" fillId="0" borderId="21" xfId="0" applyFont="1" applyBorder="1" applyAlignment="1">
      <alignment vertical="top"/>
    </xf>
    <xf numFmtId="0" fontId="10" fillId="12" borderId="21" xfId="0" applyFont="1" applyFill="1" applyBorder="1"/>
    <xf numFmtId="0" fontId="0" fillId="12" borderId="21" xfId="0" applyFill="1" applyBorder="1"/>
    <xf numFmtId="0" fontId="10" fillId="12" borderId="21" xfId="0" applyFont="1" applyFill="1" applyBorder="1" applyAlignment="1">
      <alignment horizontal="left"/>
    </xf>
    <xf numFmtId="0" fontId="9" fillId="12" borderId="0" xfId="0" applyFont="1" applyFill="1" applyAlignment="1">
      <alignment wrapText="1"/>
    </xf>
    <xf numFmtId="49" fontId="10" fillId="12" borderId="0" xfId="0" applyNumberFormat="1" applyFont="1" applyFill="1" applyAlignment="1">
      <alignment horizontal="right" vertical="top"/>
    </xf>
    <xf numFmtId="0" fontId="5" fillId="13" borderId="0" xfId="0" applyNumberFormat="1" applyFont="1" applyFill="1" applyBorder="1" applyAlignment="1">
      <alignment horizontal="center" vertical="top"/>
    </xf>
    <xf numFmtId="1" fontId="5" fillId="13" borderId="0" xfId="1" applyNumberFormat="1" applyFont="1" applyFill="1" applyBorder="1" applyAlignment="1">
      <alignment horizontal="center" vertical="top"/>
    </xf>
    <xf numFmtId="1" fontId="23" fillId="3" borderId="0" xfId="1" applyNumberFormat="1" applyFont="1" applyFill="1" applyBorder="1" applyAlignment="1">
      <alignment horizontal="center" vertical="top"/>
    </xf>
    <xf numFmtId="2" fontId="23" fillId="3" borderId="0" xfId="1" applyNumberFormat="1" applyFont="1" applyFill="1" applyBorder="1" applyAlignment="1">
      <alignment horizontal="center" vertical="top"/>
    </xf>
    <xf numFmtId="0" fontId="4" fillId="1" borderId="17" xfId="0" applyFont="1" applyFill="1" applyBorder="1" applyAlignment="1">
      <alignment vertical="top"/>
    </xf>
    <xf numFmtId="0" fontId="4" fillId="1" borderId="5" xfId="0" applyFont="1" applyFill="1" applyBorder="1" applyAlignment="1">
      <alignment horizontal="center" vertical="top"/>
    </xf>
    <xf numFmtId="3" fontId="4" fillId="1" borderId="5" xfId="1" applyNumberFormat="1" applyFont="1" applyFill="1" applyBorder="1" applyAlignment="1">
      <alignment horizontal="right" vertical="top"/>
    </xf>
    <xf numFmtId="165" fontId="4" fillId="1" borderId="5" xfId="1" applyNumberFormat="1" applyFont="1" applyFill="1" applyBorder="1" applyAlignment="1">
      <alignment horizontal="center" vertical="top"/>
    </xf>
    <xf numFmtId="1" fontId="5" fillId="1" borderId="5" xfId="1" applyNumberFormat="1" applyFont="1" applyFill="1" applyBorder="1" applyAlignment="1">
      <alignment horizontal="center" vertical="top"/>
    </xf>
    <xf numFmtId="0" fontId="5" fillId="1" borderId="5" xfId="0" applyNumberFormat="1" applyFont="1" applyFill="1" applyBorder="1" applyAlignment="1">
      <alignment horizontal="center" vertical="top"/>
    </xf>
    <xf numFmtId="15" fontId="4" fillId="1" borderId="5" xfId="0" applyNumberFormat="1" applyFont="1" applyFill="1" applyBorder="1" applyAlignment="1">
      <alignment horizontal="center" vertical="top"/>
    </xf>
    <xf numFmtId="4" fontId="4" fillId="1" borderId="5" xfId="0" applyNumberFormat="1" applyFont="1" applyFill="1" applyBorder="1" applyAlignment="1">
      <alignment horizontal="center" vertical="top"/>
    </xf>
    <xf numFmtId="0" fontId="4" fillId="1" borderId="18" xfId="0" applyFont="1" applyFill="1" applyBorder="1" applyAlignment="1">
      <alignment vertical="top"/>
    </xf>
    <xf numFmtId="0" fontId="4" fillId="1" borderId="0" xfId="0" applyFont="1" applyFill="1" applyBorder="1" applyAlignment="1">
      <alignment horizontal="center" vertical="top"/>
    </xf>
    <xf numFmtId="3" fontId="4" fillId="1" borderId="0" xfId="1" applyNumberFormat="1" applyFont="1" applyFill="1" applyBorder="1" applyAlignment="1">
      <alignment horizontal="right" vertical="top"/>
    </xf>
    <xf numFmtId="1" fontId="5" fillId="1" borderId="0" xfId="1" applyNumberFormat="1" applyFont="1" applyFill="1" applyBorder="1" applyAlignment="1">
      <alignment horizontal="center" vertical="top"/>
    </xf>
    <xf numFmtId="165" fontId="4" fillId="1" borderId="0" xfId="1" applyNumberFormat="1" applyFont="1" applyFill="1" applyBorder="1" applyAlignment="1">
      <alignment horizontal="center" vertical="top"/>
    </xf>
    <xf numFmtId="0" fontId="5" fillId="1" borderId="0" xfId="0" applyNumberFormat="1" applyFont="1" applyFill="1" applyBorder="1" applyAlignment="1">
      <alignment horizontal="center" vertical="top"/>
    </xf>
    <xf numFmtId="15" fontId="4" fillId="1" borderId="0" xfId="0" applyNumberFormat="1" applyFont="1" applyFill="1" applyBorder="1" applyAlignment="1">
      <alignment horizontal="center" vertical="top"/>
    </xf>
    <xf numFmtId="4" fontId="4" fillId="1" borderId="0" xfId="0" applyNumberFormat="1" applyFont="1" applyFill="1" applyBorder="1" applyAlignment="1">
      <alignment horizontal="center" vertical="top"/>
    </xf>
    <xf numFmtId="0" fontId="4" fillId="1" borderId="19" xfId="0" applyFont="1" applyFill="1" applyBorder="1" applyAlignment="1">
      <alignment vertical="top"/>
    </xf>
    <xf numFmtId="0" fontId="3" fillId="1" borderId="6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center" vertical="top"/>
    </xf>
    <xf numFmtId="49" fontId="3" fillId="0" borderId="0" xfId="0" applyNumberFormat="1" applyFont="1" applyFill="1" applyBorder="1" applyAlignment="1">
      <alignment horizontal="left" vertical="top" wrapText="1"/>
    </xf>
    <xf numFmtId="165" fontId="4" fillId="7" borderId="5" xfId="1" applyNumberFormat="1" applyFont="1" applyFill="1" applyBorder="1" applyAlignment="1">
      <alignment horizontal="center" vertical="top"/>
    </xf>
    <xf numFmtId="0" fontId="5" fillId="7" borderId="5" xfId="0" applyNumberFormat="1" applyFont="1" applyFill="1" applyBorder="1" applyAlignment="1">
      <alignment horizontal="center" vertical="top"/>
    </xf>
    <xf numFmtId="1" fontId="6" fillId="1" borderId="6" xfId="1" applyNumberFormat="1" applyFont="1" applyFill="1" applyBorder="1" applyAlignment="1">
      <alignment horizontal="center" vertical="top"/>
    </xf>
    <xf numFmtId="3" fontId="4" fillId="14" borderId="5" xfId="1" applyNumberFormat="1" applyFont="1" applyFill="1" applyBorder="1" applyAlignment="1">
      <alignment horizontal="right" vertical="top"/>
    </xf>
    <xf numFmtId="165" fontId="4" fillId="14" borderId="5" xfId="1" applyNumberFormat="1" applyFont="1" applyFill="1" applyBorder="1" applyAlignment="1">
      <alignment horizontal="center" vertical="top"/>
    </xf>
    <xf numFmtId="1" fontId="5" fillId="14" borderId="5" xfId="1" applyNumberFormat="1" applyFont="1" applyFill="1" applyBorder="1" applyAlignment="1">
      <alignment horizontal="center" vertical="top"/>
    </xf>
    <xf numFmtId="0" fontId="5" fillId="14" borderId="5" xfId="0" applyNumberFormat="1" applyFont="1" applyFill="1" applyBorder="1" applyAlignment="1">
      <alignment horizontal="center" vertical="top"/>
    </xf>
    <xf numFmtId="15" fontId="4" fillId="14" borderId="5" xfId="0" applyNumberFormat="1" applyFont="1" applyFill="1" applyBorder="1" applyAlignment="1">
      <alignment horizontal="center" vertical="top"/>
    </xf>
    <xf numFmtId="3" fontId="4" fillId="14" borderId="0" xfId="1" applyNumberFormat="1" applyFont="1" applyFill="1" applyBorder="1" applyAlignment="1">
      <alignment horizontal="right" vertical="top"/>
    </xf>
    <xf numFmtId="165" fontId="4" fillId="14" borderId="0" xfId="1" applyNumberFormat="1" applyFont="1" applyFill="1" applyBorder="1" applyAlignment="1">
      <alignment horizontal="center" vertical="top"/>
    </xf>
    <xf numFmtId="1" fontId="5" fillId="14" borderId="0" xfId="1" applyNumberFormat="1" applyFont="1" applyFill="1" applyBorder="1" applyAlignment="1">
      <alignment horizontal="center" vertical="top"/>
    </xf>
    <xf numFmtId="0" fontId="5" fillId="14" borderId="0" xfId="0" applyNumberFormat="1" applyFont="1" applyFill="1" applyBorder="1" applyAlignment="1">
      <alignment horizontal="center" vertical="top"/>
    </xf>
    <xf numFmtId="15" fontId="4" fillId="14" borderId="0" xfId="0" applyNumberFormat="1" applyFont="1" applyFill="1" applyBorder="1" applyAlignment="1">
      <alignment horizontal="center" vertical="top"/>
    </xf>
    <xf numFmtId="165" fontId="4" fillId="14" borderId="6" xfId="1" applyNumberFormat="1" applyFont="1" applyFill="1" applyBorder="1" applyAlignment="1">
      <alignment horizontal="center" vertical="top"/>
    </xf>
    <xf numFmtId="1" fontId="6" fillId="14" borderId="6" xfId="1" applyNumberFormat="1" applyFont="1" applyFill="1" applyBorder="1" applyAlignment="1">
      <alignment horizontal="center" vertical="top"/>
    </xf>
    <xf numFmtId="0" fontId="5" fillId="14" borderId="6" xfId="0" applyNumberFormat="1" applyFont="1" applyFill="1" applyBorder="1" applyAlignment="1">
      <alignment horizontal="center" vertical="top"/>
    </xf>
    <xf numFmtId="15" fontId="4" fillId="14" borderId="6" xfId="0" applyNumberFormat="1" applyFont="1" applyFill="1" applyBorder="1" applyAlignment="1">
      <alignment horizontal="center" vertical="top"/>
    </xf>
    <xf numFmtId="15" fontId="3" fillId="14" borderId="6" xfId="0" applyNumberFormat="1" applyFont="1" applyFill="1" applyBorder="1" applyAlignment="1">
      <alignment horizontal="center" vertical="top"/>
    </xf>
    <xf numFmtId="4" fontId="3" fillId="14" borderId="6" xfId="0" applyNumberFormat="1" applyFont="1" applyFill="1" applyBorder="1" applyAlignment="1">
      <alignment horizontal="center" vertical="top"/>
    </xf>
    <xf numFmtId="165" fontId="4" fillId="13" borderId="0" xfId="1" applyNumberFormat="1" applyFont="1" applyFill="1" applyBorder="1" applyAlignment="1">
      <alignment horizontal="center" vertical="top"/>
    </xf>
    <xf numFmtId="15" fontId="4" fillId="13" borderId="0" xfId="0" applyNumberFormat="1" applyFont="1" applyFill="1" applyBorder="1" applyAlignment="1">
      <alignment horizontal="center" vertical="top"/>
    </xf>
    <xf numFmtId="1" fontId="6" fillId="13" borderId="0" xfId="1" applyNumberFormat="1" applyFont="1" applyFill="1" applyBorder="1" applyAlignment="1">
      <alignment horizontal="center" vertical="top"/>
    </xf>
    <xf numFmtId="15" fontId="3" fillId="0" borderId="5" xfId="0" applyNumberFormat="1" applyFont="1" applyFill="1" applyBorder="1" applyAlignment="1">
      <alignment horizontal="center" vertical="center"/>
    </xf>
    <xf numFmtId="15" fontId="3" fillId="0" borderId="0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165" fontId="4" fillId="15" borderId="0" xfId="1" applyNumberFormat="1" applyFont="1" applyFill="1" applyBorder="1" applyAlignment="1">
      <alignment horizontal="center" vertical="top"/>
    </xf>
    <xf numFmtId="1" fontId="6" fillId="15" borderId="6" xfId="1" applyNumberFormat="1" applyFont="1" applyFill="1" applyBorder="1" applyAlignment="1">
      <alignment horizontal="center" vertical="top"/>
    </xf>
    <xf numFmtId="165" fontId="4" fillId="15" borderId="6" xfId="1" applyNumberFormat="1" applyFont="1" applyFill="1" applyBorder="1" applyAlignment="1">
      <alignment horizontal="center" vertical="top"/>
    </xf>
    <xf numFmtId="0" fontId="5" fillId="15" borderId="6" xfId="0" applyNumberFormat="1" applyFont="1" applyFill="1" applyBorder="1" applyAlignment="1">
      <alignment horizontal="center" vertical="top"/>
    </xf>
    <xf numFmtId="15" fontId="4" fillId="15" borderId="6" xfId="0" applyNumberFormat="1" applyFont="1" applyFill="1" applyBorder="1" applyAlignment="1">
      <alignment horizontal="center" vertical="top"/>
    </xf>
    <xf numFmtId="15" fontId="3" fillId="15" borderId="6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164" fontId="3" fillId="0" borderId="0" xfId="1" applyNumberFormat="1" applyFont="1" applyFill="1" applyBorder="1" applyAlignment="1">
      <alignment vertical="top" wrapText="1"/>
    </xf>
    <xf numFmtId="1" fontId="5" fillId="13" borderId="0" xfId="0" applyNumberFormat="1" applyFont="1" applyFill="1" applyBorder="1" applyAlignment="1">
      <alignment horizontal="center" vertical="top"/>
    </xf>
    <xf numFmtId="165" fontId="4" fillId="16" borderId="6" xfId="1" applyNumberFormat="1" applyFont="1" applyFill="1" applyBorder="1" applyAlignment="1">
      <alignment horizontal="center" vertical="top"/>
    </xf>
    <xf numFmtId="1" fontId="6" fillId="16" borderId="6" xfId="1" applyNumberFormat="1" applyFont="1" applyFill="1" applyBorder="1" applyAlignment="1">
      <alignment horizontal="center" vertical="top"/>
    </xf>
    <xf numFmtId="165" fontId="4" fillId="11" borderId="6" xfId="1" applyNumberFormat="1" applyFont="1" applyFill="1" applyBorder="1" applyAlignment="1">
      <alignment horizontal="center" vertical="top"/>
    </xf>
    <xf numFmtId="1" fontId="6" fillId="11" borderId="6" xfId="1" applyNumberFormat="1" applyFont="1" applyFill="1" applyBorder="1" applyAlignment="1">
      <alignment horizontal="center" vertical="top"/>
    </xf>
    <xf numFmtId="0" fontId="5" fillId="11" borderId="6" xfId="0" applyNumberFormat="1" applyFont="1" applyFill="1" applyBorder="1" applyAlignment="1">
      <alignment horizontal="center" vertical="top"/>
    </xf>
    <xf numFmtId="15" fontId="4" fillId="11" borderId="6" xfId="0" applyNumberFormat="1" applyFont="1" applyFill="1" applyBorder="1" applyAlignment="1">
      <alignment horizontal="center" vertical="top"/>
    </xf>
    <xf numFmtId="15" fontId="3" fillId="11" borderId="6" xfId="0" applyNumberFormat="1" applyFont="1" applyFill="1" applyBorder="1" applyAlignment="1">
      <alignment horizontal="center" vertical="top"/>
    </xf>
    <xf numFmtId="165" fontId="4" fillId="11" borderId="0" xfId="1" applyNumberFormat="1" applyFont="1" applyFill="1" applyBorder="1" applyAlignment="1">
      <alignment horizontal="center" vertical="top"/>
    </xf>
    <xf numFmtId="165" fontId="4" fillId="16" borderId="0" xfId="1" applyNumberFormat="1" applyFont="1" applyFill="1" applyBorder="1" applyAlignment="1">
      <alignment horizontal="center" vertical="top"/>
    </xf>
    <xf numFmtId="1" fontId="5" fillId="16" borderId="0" xfId="1" applyNumberFormat="1" applyFont="1" applyFill="1" applyBorder="1" applyAlignment="1">
      <alignment horizontal="center" vertical="top"/>
    </xf>
    <xf numFmtId="15" fontId="4" fillId="11" borderId="0" xfId="0" applyNumberFormat="1" applyFont="1" applyFill="1" applyBorder="1" applyAlignment="1">
      <alignment horizontal="center" vertical="top"/>
    </xf>
    <xf numFmtId="0" fontId="4" fillId="14" borderId="18" xfId="0" applyFont="1" applyFill="1" applyBorder="1" applyAlignment="1">
      <alignment vertical="top"/>
    </xf>
    <xf numFmtId="0" fontId="4" fillId="14" borderId="5" xfId="0" applyFont="1" applyFill="1" applyBorder="1" applyAlignment="1">
      <alignment horizontal="center" vertical="top"/>
    </xf>
    <xf numFmtId="1" fontId="5" fillId="14" borderId="5" xfId="0" applyNumberFormat="1" applyFont="1" applyFill="1" applyBorder="1" applyAlignment="1">
      <alignment horizontal="center" vertical="top"/>
    </xf>
    <xf numFmtId="0" fontId="4" fillId="11" borderId="0" xfId="0" applyFont="1" applyFill="1" applyBorder="1" applyAlignment="1">
      <alignment vertical="top"/>
    </xf>
    <xf numFmtId="0" fontId="4" fillId="14" borderId="0" xfId="0" applyFont="1" applyFill="1" applyBorder="1" applyAlignment="1">
      <alignment horizontal="center" vertical="top"/>
    </xf>
    <xf numFmtId="1" fontId="5" fillId="14" borderId="0" xfId="0" applyNumberFormat="1" applyFont="1" applyFill="1" applyBorder="1" applyAlignment="1">
      <alignment horizontal="center" vertical="top"/>
    </xf>
    <xf numFmtId="15" fontId="4" fillId="14" borderId="0" xfId="0" applyNumberFormat="1" applyFont="1" applyFill="1" applyBorder="1" applyAlignment="1">
      <alignment horizontal="center" vertical="top"/>
    </xf>
    <xf numFmtId="0" fontId="3" fillId="14" borderId="6" xfId="0" applyFont="1" applyFill="1" applyBorder="1" applyAlignment="1">
      <alignment horizontal="center" vertical="top"/>
    </xf>
    <xf numFmtId="15" fontId="4" fillId="14" borderId="6" xfId="0" applyNumberFormat="1" applyFont="1" applyFill="1" applyBorder="1" applyAlignment="1">
      <alignment horizontal="center" vertical="top"/>
    </xf>
    <xf numFmtId="164" fontId="4" fillId="11" borderId="5" xfId="1" applyNumberFormat="1" applyFont="1" applyFill="1" applyBorder="1" applyAlignment="1">
      <alignment horizontal="center" vertical="top"/>
    </xf>
    <xf numFmtId="164" fontId="4" fillId="11" borderId="0" xfId="1" applyNumberFormat="1" applyFont="1" applyFill="1" applyBorder="1" applyAlignment="1">
      <alignment horizontal="center" vertical="top"/>
    </xf>
    <xf numFmtId="164" fontId="4" fillId="11" borderId="6" xfId="1" applyNumberFormat="1" applyFont="1" applyFill="1" applyBorder="1" applyAlignment="1">
      <alignment horizontal="center" vertical="top"/>
    </xf>
    <xf numFmtId="165" fontId="4" fillId="17" borderId="6" xfId="1" applyNumberFormat="1" applyFont="1" applyFill="1" applyBorder="1" applyAlignment="1">
      <alignment horizontal="center" vertical="top"/>
    </xf>
    <xf numFmtId="1" fontId="6" fillId="17" borderId="6" xfId="1" applyNumberFormat="1" applyFont="1" applyFill="1" applyBorder="1" applyAlignment="1">
      <alignment horizontal="center" vertical="top"/>
    </xf>
    <xf numFmtId="1" fontId="5" fillId="17" borderId="0" xfId="1" applyNumberFormat="1" applyFont="1" applyFill="1" applyBorder="1" applyAlignment="1">
      <alignment horizontal="center" vertical="top"/>
    </xf>
    <xf numFmtId="165" fontId="4" fillId="17" borderId="0" xfId="1" applyNumberFormat="1" applyFont="1" applyFill="1" applyBorder="1" applyAlignment="1">
      <alignment horizontal="center" vertical="top"/>
    </xf>
    <xf numFmtId="165" fontId="4" fillId="18" borderId="0" xfId="1" applyNumberFormat="1" applyFont="1" applyFill="1" applyBorder="1" applyAlignment="1">
      <alignment horizontal="center" vertical="top"/>
    </xf>
    <xf numFmtId="0" fontId="4" fillId="11" borderId="19" xfId="0" applyFont="1" applyFill="1" applyBorder="1" applyAlignment="1">
      <alignment vertical="top"/>
    </xf>
    <xf numFmtId="0" fontId="3" fillId="11" borderId="6" xfId="0" applyFont="1" applyFill="1" applyBorder="1" applyAlignment="1">
      <alignment horizontal="center" vertical="top"/>
    </xf>
    <xf numFmtId="0" fontId="4" fillId="11" borderId="18" xfId="0" applyFont="1" applyFill="1" applyBorder="1" applyAlignment="1">
      <alignment vertical="top"/>
    </xf>
    <xf numFmtId="1" fontId="5" fillId="1" borderId="5" xfId="0" applyNumberFormat="1" applyFont="1" applyFill="1" applyBorder="1" applyAlignment="1">
      <alignment horizontal="center" vertical="top"/>
    </xf>
    <xf numFmtId="0" fontId="4" fillId="14" borderId="19" xfId="0" applyFont="1" applyFill="1" applyBorder="1" applyAlignment="1">
      <alignment vertical="top"/>
    </xf>
    <xf numFmtId="0" fontId="4" fillId="8" borderId="0" xfId="0" applyFont="1" applyFill="1" applyBorder="1" applyAlignment="1">
      <alignment vertical="top"/>
    </xf>
    <xf numFmtId="0" fontId="15" fillId="11" borderId="18" xfId="0" applyFont="1" applyFill="1" applyBorder="1" applyAlignment="1">
      <alignment vertical="top"/>
    </xf>
    <xf numFmtId="0" fontId="15" fillId="11" borderId="0" xfId="0" applyFont="1" applyFill="1" applyBorder="1" applyAlignment="1">
      <alignment vertical="top"/>
    </xf>
    <xf numFmtId="0" fontId="17" fillId="11" borderId="0" xfId="0" applyFont="1" applyFill="1" applyBorder="1" applyAlignment="1">
      <alignment vertical="top"/>
    </xf>
    <xf numFmtId="0" fontId="3" fillId="0" borderId="5" xfId="0" applyNumberFormat="1" applyFont="1" applyFill="1" applyBorder="1" applyAlignment="1">
      <alignment horizontal="left" vertical="top" wrapText="1"/>
    </xf>
    <xf numFmtId="49" fontId="3" fillId="0" borderId="5" xfId="0" applyNumberFormat="1" applyFont="1" applyFill="1" applyBorder="1" applyAlignment="1">
      <alignment vertical="top" wrapText="1"/>
    </xf>
    <xf numFmtId="49" fontId="3" fillId="0" borderId="0" xfId="0" applyNumberFormat="1" applyFont="1" applyFill="1" applyBorder="1" applyAlignment="1">
      <alignment vertical="top" wrapText="1"/>
    </xf>
    <xf numFmtId="49" fontId="3" fillId="0" borderId="6" xfId="0" applyNumberFormat="1" applyFont="1" applyFill="1" applyBorder="1" applyAlignment="1">
      <alignment vertical="top" wrapText="1"/>
    </xf>
    <xf numFmtId="0" fontId="5" fillId="17" borderId="6" xfId="0" applyNumberFormat="1" applyFont="1" applyFill="1" applyBorder="1" applyAlignment="1">
      <alignment horizontal="center" vertical="top"/>
    </xf>
    <xf numFmtId="0" fontId="5" fillId="16" borderId="6" xfId="0" applyNumberFormat="1" applyFont="1" applyFill="1" applyBorder="1" applyAlignment="1">
      <alignment horizontal="center" vertical="top"/>
    </xf>
    <xf numFmtId="15" fontId="4" fillId="16" borderId="6" xfId="0" applyNumberFormat="1" applyFont="1" applyFill="1" applyBorder="1" applyAlignment="1">
      <alignment horizontal="center" vertical="top"/>
    </xf>
    <xf numFmtId="15" fontId="3" fillId="0" borderId="6" xfId="0" applyNumberFormat="1" applyFont="1" applyFill="1" applyBorder="1" applyAlignment="1">
      <alignment horizontal="center" vertical="top"/>
    </xf>
    <xf numFmtId="15" fontId="3" fillId="17" borderId="6" xfId="0" applyNumberFormat="1" applyFont="1" applyFill="1" applyBorder="1" applyAlignment="1">
      <alignment horizontal="center" vertical="top"/>
    </xf>
    <xf numFmtId="0" fontId="4" fillId="1" borderId="9" xfId="0" applyFont="1" applyFill="1" applyBorder="1" applyAlignment="1">
      <alignment horizontal="center" vertical="top"/>
    </xf>
    <xf numFmtId="15" fontId="4" fillId="7" borderId="5" xfId="0" applyNumberFormat="1" applyFont="1" applyFill="1" applyBorder="1" applyAlignment="1">
      <alignment horizontal="center" vertical="top"/>
    </xf>
    <xf numFmtId="0" fontId="20" fillId="19" borderId="0" xfId="0" applyFont="1" applyFill="1"/>
    <xf numFmtId="15" fontId="3" fillId="16" borderId="6" xfId="0" applyNumberFormat="1" applyFont="1" applyFill="1" applyBorder="1" applyAlignment="1">
      <alignment horizontal="center" vertical="top"/>
    </xf>
    <xf numFmtId="4" fontId="3" fillId="16" borderId="6" xfId="0" applyNumberFormat="1" applyFont="1" applyFill="1" applyBorder="1" applyAlignment="1">
      <alignment horizontal="center" vertical="top"/>
    </xf>
    <xf numFmtId="4" fontId="4" fillId="16" borderId="6" xfId="0" applyNumberFormat="1" applyFont="1" applyFill="1" applyBorder="1" applyAlignment="1">
      <alignment horizontal="left" vertical="top" wrapText="1"/>
    </xf>
    <xf numFmtId="164" fontId="3" fillId="0" borderId="0" xfId="1" applyNumberFormat="1" applyFont="1" applyFill="1" applyBorder="1" applyAlignment="1">
      <alignment vertical="top"/>
    </xf>
    <xf numFmtId="0" fontId="3" fillId="11" borderId="0" xfId="0" applyFont="1" applyFill="1" applyBorder="1" applyAlignment="1">
      <alignment horizontal="left" vertical="top" wrapText="1"/>
    </xf>
    <xf numFmtId="0" fontId="4" fillId="14" borderId="11" xfId="0" applyFont="1" applyFill="1" applyBorder="1" applyAlignment="1">
      <alignment horizontal="center" vertical="top"/>
    </xf>
    <xf numFmtId="0" fontId="3" fillId="14" borderId="20" xfId="0" applyFont="1" applyFill="1" applyBorder="1" applyAlignment="1">
      <alignment horizontal="center" vertical="top"/>
    </xf>
    <xf numFmtId="165" fontId="6" fillId="14" borderId="6" xfId="0" applyNumberFormat="1" applyFont="1" applyFill="1" applyBorder="1" applyAlignment="1">
      <alignment horizontal="center" vertical="top"/>
    </xf>
    <xf numFmtId="0" fontId="4" fillId="11" borderId="11" xfId="0" applyFont="1" applyFill="1" applyBorder="1" applyAlignment="1">
      <alignment horizontal="center" vertical="top"/>
    </xf>
    <xf numFmtId="0" fontId="3" fillId="11" borderId="20" xfId="0" applyFont="1" applyFill="1" applyBorder="1" applyAlignment="1">
      <alignment horizontal="center" vertical="top"/>
    </xf>
    <xf numFmtId="165" fontId="6" fillId="11" borderId="6" xfId="0" applyNumberFormat="1" applyFont="1" applyFill="1" applyBorder="1" applyAlignment="1">
      <alignment horizontal="center" vertical="top"/>
    </xf>
    <xf numFmtId="165" fontId="4" fillId="12" borderId="0" xfId="1" applyNumberFormat="1" applyFont="1" applyFill="1" applyBorder="1" applyAlignment="1">
      <alignment horizontal="center" vertical="top"/>
    </xf>
    <xf numFmtId="15" fontId="3" fillId="11" borderId="6" xfId="0" applyNumberFormat="1" applyFont="1" applyFill="1" applyBorder="1" applyAlignment="1">
      <alignment horizontal="center" vertical="center"/>
    </xf>
    <xf numFmtId="3" fontId="4" fillId="14" borderId="0" xfId="1" applyNumberFormat="1" applyFont="1" applyFill="1" applyBorder="1" applyAlignment="1">
      <alignment horizontal="right" vertical="top"/>
    </xf>
    <xf numFmtId="15" fontId="4" fillId="14" borderId="5" xfId="0" applyNumberFormat="1" applyFont="1" applyFill="1" applyBorder="1" applyAlignment="1">
      <alignment horizontal="center" vertical="top"/>
    </xf>
    <xf numFmtId="15" fontId="4" fillId="14" borderId="0" xfId="0" applyNumberFormat="1" applyFont="1" applyFill="1" applyBorder="1" applyAlignment="1">
      <alignment horizontal="center" vertical="top"/>
    </xf>
    <xf numFmtId="15" fontId="4" fillId="14" borderId="6" xfId="0" applyNumberFormat="1" applyFont="1" applyFill="1" applyBorder="1" applyAlignment="1">
      <alignment horizontal="center" vertical="top"/>
    </xf>
    <xf numFmtId="15" fontId="4" fillId="1" borderId="6" xfId="0" applyNumberFormat="1" applyFont="1" applyFill="1" applyBorder="1" applyAlignment="1">
      <alignment horizontal="center" vertical="top"/>
    </xf>
    <xf numFmtId="0" fontId="5" fillId="17" borderId="0" xfId="0" applyNumberFormat="1" applyFont="1" applyFill="1" applyBorder="1" applyAlignment="1">
      <alignment horizontal="center" vertical="top"/>
    </xf>
    <xf numFmtId="1" fontId="5" fillId="17" borderId="0" xfId="0" applyNumberFormat="1" applyFont="1" applyFill="1" applyBorder="1" applyAlignment="1">
      <alignment horizontal="center" vertical="top"/>
    </xf>
    <xf numFmtId="15" fontId="4" fillId="17" borderId="6" xfId="0" applyNumberFormat="1" applyFont="1" applyFill="1" applyBorder="1" applyAlignment="1">
      <alignment horizontal="center" vertical="top"/>
    </xf>
    <xf numFmtId="165" fontId="4" fillId="9" borderId="0" xfId="1" applyNumberFormat="1" applyFont="1" applyFill="1" applyBorder="1" applyAlignment="1">
      <alignment horizontal="center" vertical="top"/>
    </xf>
    <xf numFmtId="0" fontId="5" fillId="1" borderId="6" xfId="0" applyNumberFormat="1" applyFont="1" applyFill="1" applyBorder="1" applyAlignment="1">
      <alignment horizontal="center" vertical="top"/>
    </xf>
    <xf numFmtId="164" fontId="4" fillId="0" borderId="5" xfId="1" applyNumberFormat="1" applyFont="1" applyFill="1" applyBorder="1" applyAlignment="1">
      <alignment horizontal="center" vertical="top"/>
    </xf>
    <xf numFmtId="49" fontId="3" fillId="0" borderId="5" xfId="0" applyNumberFormat="1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center" vertical="top" wrapText="1"/>
    </xf>
    <xf numFmtId="0" fontId="5" fillId="0" borderId="33" xfId="0" applyFont="1" applyFill="1" applyBorder="1" applyAlignment="1">
      <alignment horizontal="left" vertical="top" wrapText="1"/>
    </xf>
    <xf numFmtId="49" fontId="3" fillId="0" borderId="5" xfId="0" applyNumberFormat="1" applyFont="1" applyFill="1" applyBorder="1" applyAlignment="1">
      <alignment horizontal="center" vertical="top" wrapText="1"/>
    </xf>
    <xf numFmtId="15" fontId="3" fillId="0" borderId="5" xfId="0" applyNumberFormat="1" applyFont="1" applyFill="1" applyBorder="1" applyAlignment="1">
      <alignment horizontal="center" vertical="center" wrapText="1"/>
    </xf>
    <xf numFmtId="49" fontId="9" fillId="11" borderId="5" xfId="0" applyNumberFormat="1" applyFont="1" applyFill="1" applyBorder="1" applyAlignment="1">
      <alignment horizontal="left" vertical="top" wrapText="1"/>
    </xf>
    <xf numFmtId="0" fontId="3" fillId="0" borderId="24" xfId="0" applyFont="1" applyFill="1" applyBorder="1" applyAlignment="1">
      <alignment horizontal="center" vertical="center" textRotation="90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/>
    </xf>
    <xf numFmtId="0" fontId="4" fillId="0" borderId="31" xfId="0" applyFont="1" applyFill="1" applyBorder="1" applyAlignment="1">
      <alignment vertical="top"/>
    </xf>
    <xf numFmtId="3" fontId="4" fillId="0" borderId="0" xfId="0" applyNumberFormat="1" applyFont="1" applyFill="1" applyBorder="1" applyAlignment="1">
      <alignment horizontal="center" vertical="top" wrapText="1"/>
    </xf>
    <xf numFmtId="0" fontId="5" fillId="16" borderId="0" xfId="0" applyNumberFormat="1" applyFont="1" applyFill="1" applyBorder="1" applyAlignment="1">
      <alignment horizontal="center" vertical="top"/>
    </xf>
    <xf numFmtId="1" fontId="23" fillId="17" borderId="0" xfId="1" applyNumberFormat="1" applyFont="1" applyFill="1" applyBorder="1" applyAlignment="1">
      <alignment horizontal="center" vertical="top"/>
    </xf>
    <xf numFmtId="0" fontId="23" fillId="17" borderId="0" xfId="1" applyNumberFormat="1" applyFont="1" applyFill="1" applyBorder="1" applyAlignment="1">
      <alignment horizontal="center" vertical="top"/>
    </xf>
    <xf numFmtId="0" fontId="6" fillId="17" borderId="6" xfId="0" applyNumberFormat="1" applyFont="1" applyFill="1" applyBorder="1" applyAlignment="1">
      <alignment horizontal="center" vertical="top"/>
    </xf>
    <xf numFmtId="0" fontId="4" fillId="17" borderId="0" xfId="1" applyNumberFormat="1" applyFont="1" applyFill="1" applyBorder="1" applyAlignment="1">
      <alignment horizontal="center" vertical="top"/>
    </xf>
    <xf numFmtId="0" fontId="6" fillId="17" borderId="6" xfId="1" applyNumberFormat="1" applyFont="1" applyFill="1" applyBorder="1" applyAlignment="1">
      <alignment horizontal="center" vertical="top"/>
    </xf>
    <xf numFmtId="165" fontId="5" fillId="16" borderId="0" xfId="0" applyNumberFormat="1" applyFont="1" applyFill="1" applyBorder="1" applyAlignment="1">
      <alignment horizontal="center" vertical="top"/>
    </xf>
    <xf numFmtId="0" fontId="4" fillId="11" borderId="5" xfId="0" applyFont="1" applyFill="1" applyBorder="1" applyAlignment="1">
      <alignment horizontal="center" vertical="top"/>
    </xf>
    <xf numFmtId="3" fontId="4" fillId="11" borderId="5" xfId="1" applyNumberFormat="1" applyFont="1" applyFill="1" applyBorder="1" applyAlignment="1">
      <alignment horizontal="right" vertical="top"/>
    </xf>
    <xf numFmtId="165" fontId="4" fillId="11" borderId="5" xfId="1" applyNumberFormat="1" applyFont="1" applyFill="1" applyBorder="1" applyAlignment="1">
      <alignment horizontal="center" vertical="top"/>
    </xf>
    <xf numFmtId="1" fontId="5" fillId="11" borderId="5" xfId="1" applyNumberFormat="1" applyFont="1" applyFill="1" applyBorder="1" applyAlignment="1">
      <alignment horizontal="center" vertical="top"/>
    </xf>
    <xf numFmtId="0" fontId="5" fillId="11" borderId="5" xfId="0" applyNumberFormat="1" applyFont="1" applyFill="1" applyBorder="1" applyAlignment="1">
      <alignment horizontal="center" vertical="top"/>
    </xf>
    <xf numFmtId="1" fontId="5" fillId="11" borderId="5" xfId="0" applyNumberFormat="1" applyFont="1" applyFill="1" applyBorder="1" applyAlignment="1">
      <alignment horizontal="center" vertical="top"/>
    </xf>
    <xf numFmtId="15" fontId="4" fillId="11" borderId="5" xfId="0" applyNumberFormat="1" applyFont="1" applyFill="1" applyBorder="1" applyAlignment="1">
      <alignment horizontal="center" vertical="top"/>
    </xf>
    <xf numFmtId="0" fontId="4" fillId="11" borderId="0" xfId="0" applyFont="1" applyFill="1" applyBorder="1" applyAlignment="1">
      <alignment horizontal="center" vertical="top"/>
    </xf>
    <xf numFmtId="3" fontId="4" fillId="11" borderId="0" xfId="1" applyNumberFormat="1" applyFont="1" applyFill="1" applyBorder="1" applyAlignment="1">
      <alignment horizontal="right" vertical="top"/>
    </xf>
    <xf numFmtId="15" fontId="4" fillId="11" borderId="5" xfId="0" applyNumberFormat="1" applyFont="1" applyFill="1" applyBorder="1" applyAlignment="1">
      <alignment horizontal="center" vertical="top"/>
    </xf>
    <xf numFmtId="0" fontId="3" fillId="11" borderId="6" xfId="0" applyFont="1" applyFill="1" applyBorder="1" applyAlignment="1">
      <alignment horizontal="center" vertical="top"/>
    </xf>
    <xf numFmtId="15" fontId="4" fillId="11" borderId="5" xfId="0" applyNumberFormat="1" applyFont="1" applyFill="1" applyBorder="1" applyAlignment="1">
      <alignment horizontal="center" vertical="top"/>
    </xf>
    <xf numFmtId="15" fontId="4" fillId="11" borderId="0" xfId="0" applyNumberFormat="1" applyFont="1" applyFill="1" applyBorder="1" applyAlignment="1">
      <alignment horizontal="center" vertical="top"/>
    </xf>
    <xf numFmtId="165" fontId="5" fillId="13" borderId="0" xfId="0" applyNumberFormat="1" applyFont="1" applyFill="1" applyBorder="1" applyAlignment="1">
      <alignment horizontal="center" vertical="top"/>
    </xf>
    <xf numFmtId="0" fontId="4" fillId="13" borderId="0" xfId="1" applyNumberFormat="1" applyFont="1" applyFill="1" applyBorder="1" applyAlignment="1">
      <alignment horizontal="center" vertical="top"/>
    </xf>
    <xf numFmtId="0" fontId="4" fillId="17" borderId="6" xfId="1" applyNumberFormat="1" applyFont="1" applyFill="1" applyBorder="1" applyAlignment="1">
      <alignment horizontal="center" vertical="top"/>
    </xf>
    <xf numFmtId="0" fontId="4" fillId="16" borderId="0" xfId="1" applyNumberFormat="1" applyFont="1" applyFill="1" applyBorder="1" applyAlignment="1">
      <alignment horizontal="center" vertical="top"/>
    </xf>
    <xf numFmtId="0" fontId="24" fillId="17" borderId="6" xfId="1" applyNumberFormat="1" applyFont="1" applyFill="1" applyBorder="1" applyAlignment="1">
      <alignment horizontal="center" vertical="top"/>
    </xf>
    <xf numFmtId="0" fontId="27" fillId="0" borderId="21" xfId="0" applyFont="1" applyBorder="1"/>
    <xf numFmtId="0" fontId="25" fillId="0" borderId="21" xfId="0" applyFont="1" applyFill="1" applyBorder="1"/>
    <xf numFmtId="49" fontId="27" fillId="0" borderId="0" xfId="0" applyNumberFormat="1" applyFont="1" applyAlignment="1">
      <alignment horizontal="right" vertical="top"/>
    </xf>
    <xf numFmtId="0" fontId="27" fillId="12" borderId="21" xfId="0" applyFont="1" applyFill="1" applyBorder="1"/>
    <xf numFmtId="0" fontId="27" fillId="12" borderId="21" xfId="0" applyFont="1" applyFill="1" applyBorder="1" applyAlignment="1">
      <alignment wrapText="1"/>
    </xf>
    <xf numFmtId="0" fontId="27" fillId="0" borderId="0" xfId="0" applyFont="1"/>
    <xf numFmtId="0" fontId="14" fillId="19" borderId="0" xfId="0" applyFont="1" applyFill="1"/>
    <xf numFmtId="0" fontId="10" fillId="19" borderId="0" xfId="0" applyFont="1" applyFill="1"/>
    <xf numFmtId="165" fontId="23" fillId="11" borderId="6" xfId="1" applyNumberFormat="1" applyFont="1" applyFill="1" applyBorder="1" applyAlignment="1">
      <alignment horizontal="center" vertical="top"/>
    </xf>
    <xf numFmtId="165" fontId="4" fillId="12" borderId="5" xfId="1" applyNumberFormat="1" applyFont="1" applyFill="1" applyBorder="1" applyAlignment="1">
      <alignment horizontal="center" vertical="top"/>
    </xf>
    <xf numFmtId="4" fontId="3" fillId="0" borderId="6" xfId="0" applyNumberFormat="1" applyFont="1" applyFill="1" applyBorder="1" applyAlignment="1">
      <alignment horizontal="center" vertical="top"/>
    </xf>
    <xf numFmtId="4" fontId="4" fillId="0" borderId="6" xfId="0" applyNumberFormat="1" applyFont="1" applyFill="1" applyBorder="1" applyAlignment="1">
      <alignment horizontal="left" vertical="top" wrapText="1"/>
    </xf>
    <xf numFmtId="165" fontId="4" fillId="12" borderId="6" xfId="1" applyNumberFormat="1" applyFont="1" applyFill="1" applyBorder="1" applyAlignment="1">
      <alignment horizontal="center" vertical="top"/>
    </xf>
    <xf numFmtId="1" fontId="6" fillId="12" borderId="6" xfId="1" applyNumberFormat="1" applyFont="1" applyFill="1" applyBorder="1" applyAlignment="1">
      <alignment horizontal="center" vertical="top"/>
    </xf>
    <xf numFmtId="0" fontId="5" fillId="12" borderId="6" xfId="0" applyNumberFormat="1" applyFont="1" applyFill="1" applyBorder="1" applyAlignment="1">
      <alignment horizontal="center" vertical="top"/>
    </xf>
    <xf numFmtId="15" fontId="4" fillId="12" borderId="6" xfId="0" applyNumberFormat="1" applyFont="1" applyFill="1" applyBorder="1" applyAlignment="1">
      <alignment horizontal="center" vertical="top"/>
    </xf>
    <xf numFmtId="15" fontId="3" fillId="12" borderId="6" xfId="0" applyNumberFormat="1" applyFont="1" applyFill="1" applyBorder="1" applyAlignment="1">
      <alignment horizontal="center" vertical="top"/>
    </xf>
    <xf numFmtId="4" fontId="3" fillId="12" borderId="6" xfId="0" applyNumberFormat="1" applyFont="1" applyFill="1" applyBorder="1" applyAlignment="1">
      <alignment horizontal="center" vertical="top"/>
    </xf>
    <xf numFmtId="15" fontId="4" fillId="11" borderId="5" xfId="0" applyNumberFormat="1" applyFont="1" applyFill="1" applyBorder="1" applyAlignment="1">
      <alignment horizontal="center" vertical="top"/>
    </xf>
    <xf numFmtId="15" fontId="4" fillId="11" borderId="0" xfId="0" applyNumberFormat="1" applyFont="1" applyFill="1" applyBorder="1" applyAlignment="1">
      <alignment horizontal="center" vertical="top"/>
    </xf>
    <xf numFmtId="15" fontId="4" fillId="11" borderId="6" xfId="0" applyNumberFormat="1" applyFont="1" applyFill="1" applyBorder="1" applyAlignment="1">
      <alignment horizontal="center" vertical="top"/>
    </xf>
    <xf numFmtId="0" fontId="15" fillId="8" borderId="0" xfId="0" applyFont="1" applyFill="1" applyBorder="1" applyAlignment="1">
      <alignment vertical="top"/>
    </xf>
    <xf numFmtId="0" fontId="4" fillId="8" borderId="0" xfId="0" applyFont="1" applyFill="1" applyBorder="1" applyAlignment="1">
      <alignment horizontal="center" vertical="top"/>
    </xf>
    <xf numFmtId="1" fontId="5" fillId="11" borderId="0" xfId="1" applyNumberFormat="1" applyFont="1" applyFill="1" applyBorder="1" applyAlignment="1">
      <alignment horizontal="center" vertical="top"/>
    </xf>
    <xf numFmtId="0" fontId="3" fillId="8" borderId="6" xfId="0" applyFont="1" applyFill="1" applyBorder="1" applyAlignment="1">
      <alignment horizontal="center" vertical="top"/>
    </xf>
    <xf numFmtId="0" fontId="4" fillId="8" borderId="5" xfId="0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vertical="top"/>
    </xf>
    <xf numFmtId="0" fontId="6" fillId="11" borderId="6" xfId="0" applyNumberFormat="1" applyFont="1" applyFill="1" applyBorder="1" applyAlignment="1">
      <alignment horizontal="center" vertical="top"/>
    </xf>
    <xf numFmtId="0" fontId="4" fillId="0" borderId="0" xfId="1" applyNumberFormat="1" applyFont="1" applyFill="1" applyBorder="1" applyAlignment="1">
      <alignment horizontal="center" vertical="top"/>
    </xf>
    <xf numFmtId="1" fontId="4" fillId="17" borderId="6" xfId="1" applyNumberFormat="1" applyFont="1" applyFill="1" applyBorder="1" applyAlignment="1">
      <alignment horizontal="center" vertical="top"/>
    </xf>
    <xf numFmtId="1" fontId="6" fillId="20" borderId="6" xfId="1" applyNumberFormat="1" applyFont="1" applyFill="1" applyBorder="1" applyAlignment="1">
      <alignment horizontal="center" vertical="top"/>
    </xf>
    <xf numFmtId="165" fontId="4" fillId="20" borderId="0" xfId="1" applyNumberFormat="1" applyFont="1" applyFill="1" applyBorder="1" applyAlignment="1">
      <alignment horizontal="center" vertical="top"/>
    </xf>
    <xf numFmtId="0" fontId="4" fillId="19" borderId="17" xfId="0" applyFont="1" applyFill="1" applyBorder="1" applyAlignment="1">
      <alignment vertical="top"/>
    </xf>
    <xf numFmtId="0" fontId="4" fillId="19" borderId="18" xfId="0" applyFont="1" applyFill="1" applyBorder="1" applyAlignment="1">
      <alignment vertical="top"/>
    </xf>
    <xf numFmtId="0" fontId="4" fillId="19" borderId="19" xfId="0" applyFont="1" applyFill="1" applyBorder="1" applyAlignment="1">
      <alignment vertical="top"/>
    </xf>
    <xf numFmtId="0" fontId="3" fillId="0" borderId="6" xfId="0" applyFont="1" applyFill="1" applyBorder="1" applyAlignment="1">
      <alignment horizontal="center" vertical="top"/>
    </xf>
    <xf numFmtId="15" fontId="4" fillId="0" borderId="5" xfId="0" applyNumberFormat="1" applyFont="1" applyFill="1" applyBorder="1" applyAlignment="1">
      <alignment horizontal="center" vertical="top"/>
    </xf>
    <xf numFmtId="15" fontId="4" fillId="0" borderId="0" xfId="0" applyNumberFormat="1" applyFont="1" applyFill="1" applyBorder="1" applyAlignment="1">
      <alignment horizontal="center" vertical="top"/>
    </xf>
    <xf numFmtId="15" fontId="4" fillId="0" borderId="6" xfId="0" applyNumberFormat="1" applyFont="1" applyFill="1" applyBorder="1" applyAlignment="1">
      <alignment horizontal="center" vertical="top"/>
    </xf>
    <xf numFmtId="0" fontId="4" fillId="0" borderId="5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4" fillId="21" borderId="5" xfId="0" applyFont="1" applyFill="1" applyBorder="1" applyAlignment="1">
      <alignment horizontal="center" vertical="top"/>
    </xf>
    <xf numFmtId="3" fontId="4" fillId="21" borderId="5" xfId="1" applyNumberFormat="1" applyFont="1" applyFill="1" applyBorder="1" applyAlignment="1">
      <alignment horizontal="right" vertical="top"/>
    </xf>
    <xf numFmtId="165" fontId="4" fillId="21" borderId="5" xfId="1" applyNumberFormat="1" applyFont="1" applyFill="1" applyBorder="1" applyAlignment="1">
      <alignment horizontal="center" vertical="top"/>
    </xf>
    <xf numFmtId="1" fontId="5" fillId="21" borderId="5" xfId="1" applyNumberFormat="1" applyFont="1" applyFill="1" applyBorder="1" applyAlignment="1">
      <alignment horizontal="center" vertical="top"/>
    </xf>
    <xf numFmtId="0" fontId="5" fillId="21" borderId="5" xfId="0" applyNumberFormat="1" applyFont="1" applyFill="1" applyBorder="1" applyAlignment="1">
      <alignment horizontal="center" vertical="top"/>
    </xf>
    <xf numFmtId="15" fontId="4" fillId="21" borderId="5" xfId="0" applyNumberFormat="1" applyFont="1" applyFill="1" applyBorder="1" applyAlignment="1">
      <alignment horizontal="center" vertical="top"/>
    </xf>
    <xf numFmtId="4" fontId="4" fillId="21" borderId="5" xfId="0" applyNumberFormat="1" applyFont="1" applyFill="1" applyBorder="1" applyAlignment="1">
      <alignment horizontal="center" vertical="top"/>
    </xf>
    <xf numFmtId="0" fontId="4" fillId="21" borderId="0" xfId="0" applyFont="1" applyFill="1" applyBorder="1" applyAlignment="1">
      <alignment horizontal="center" vertical="top"/>
    </xf>
    <xf numFmtId="3" fontId="4" fillId="21" borderId="0" xfId="1" applyNumberFormat="1" applyFont="1" applyFill="1" applyBorder="1" applyAlignment="1">
      <alignment horizontal="right" vertical="top"/>
    </xf>
    <xf numFmtId="165" fontId="4" fillId="21" borderId="0" xfId="1" applyNumberFormat="1" applyFont="1" applyFill="1" applyBorder="1" applyAlignment="1">
      <alignment horizontal="center" vertical="top"/>
    </xf>
    <xf numFmtId="1" fontId="5" fillId="21" borderId="0" xfId="1" applyNumberFormat="1" applyFont="1" applyFill="1" applyBorder="1" applyAlignment="1">
      <alignment horizontal="center" vertical="top"/>
    </xf>
    <xf numFmtId="1" fontId="23" fillId="21" borderId="0" xfId="1" applyNumberFormat="1" applyFont="1" applyFill="1" applyBorder="1" applyAlignment="1">
      <alignment horizontal="center" vertical="top"/>
    </xf>
    <xf numFmtId="2" fontId="23" fillId="21" borderId="0" xfId="1" applyNumberFormat="1" applyFont="1" applyFill="1" applyBorder="1" applyAlignment="1">
      <alignment horizontal="center" vertical="top"/>
    </xf>
    <xf numFmtId="0" fontId="3" fillId="21" borderId="6" xfId="0" applyFont="1" applyFill="1" applyBorder="1" applyAlignment="1">
      <alignment horizontal="center" vertical="top"/>
    </xf>
    <xf numFmtId="4" fontId="3" fillId="21" borderId="6" xfId="0" applyNumberFormat="1" applyFont="1" applyFill="1" applyBorder="1" applyAlignment="1">
      <alignment horizontal="center" vertical="top"/>
    </xf>
    <xf numFmtId="0" fontId="4" fillId="22" borderId="17" xfId="0" applyFont="1" applyFill="1" applyBorder="1" applyAlignment="1">
      <alignment vertical="top"/>
    </xf>
    <xf numFmtId="0" fontId="4" fillId="22" borderId="5" xfId="0" applyFont="1" applyFill="1" applyBorder="1" applyAlignment="1">
      <alignment horizontal="center" vertical="top"/>
    </xf>
    <xf numFmtId="3" fontId="4" fillId="22" borderId="5" xfId="1" applyNumberFormat="1" applyFont="1" applyFill="1" applyBorder="1" applyAlignment="1">
      <alignment horizontal="right" vertical="top"/>
    </xf>
    <xf numFmtId="165" fontId="4" fillId="22" borderId="5" xfId="1" applyNumberFormat="1" applyFont="1" applyFill="1" applyBorder="1" applyAlignment="1">
      <alignment horizontal="center" vertical="top"/>
    </xf>
    <xf numFmtId="1" fontId="5" fillId="22" borderId="5" xfId="1" applyNumberFormat="1" applyFont="1" applyFill="1" applyBorder="1" applyAlignment="1">
      <alignment horizontal="center" vertical="top"/>
    </xf>
    <xf numFmtId="0" fontId="5" fillId="22" borderId="5" xfId="0" applyNumberFormat="1" applyFont="1" applyFill="1" applyBorder="1" applyAlignment="1">
      <alignment horizontal="center" vertical="top"/>
    </xf>
    <xf numFmtId="1" fontId="5" fillId="22" borderId="5" xfId="0" applyNumberFormat="1" applyFont="1" applyFill="1" applyBorder="1" applyAlignment="1">
      <alignment horizontal="center" vertical="top"/>
    </xf>
    <xf numFmtId="15" fontId="4" fillId="22" borderId="5" xfId="0" applyNumberFormat="1" applyFont="1" applyFill="1" applyBorder="1" applyAlignment="1">
      <alignment horizontal="center" vertical="top"/>
    </xf>
    <xf numFmtId="0" fontId="4" fillId="22" borderId="18" xfId="0" applyFont="1" applyFill="1" applyBorder="1" applyAlignment="1">
      <alignment vertical="top"/>
    </xf>
    <xf numFmtId="0" fontId="4" fillId="22" borderId="0" xfId="0" applyFont="1" applyFill="1" applyBorder="1" applyAlignment="1">
      <alignment horizontal="center" vertical="top"/>
    </xf>
    <xf numFmtId="3" fontId="4" fillId="22" borderId="0" xfId="1" applyNumberFormat="1" applyFont="1" applyFill="1" applyBorder="1" applyAlignment="1">
      <alignment horizontal="right" vertical="top"/>
    </xf>
    <xf numFmtId="165" fontId="4" fillId="22" borderId="0" xfId="1" applyNumberFormat="1" applyFont="1" applyFill="1" applyBorder="1" applyAlignment="1">
      <alignment horizontal="center" vertical="top"/>
    </xf>
    <xf numFmtId="1" fontId="5" fillId="22" borderId="0" xfId="1" applyNumberFormat="1" applyFont="1" applyFill="1" applyBorder="1" applyAlignment="1">
      <alignment horizontal="center" vertical="top"/>
    </xf>
    <xf numFmtId="0" fontId="5" fillId="22" borderId="0" xfId="0" applyNumberFormat="1" applyFont="1" applyFill="1" applyBorder="1" applyAlignment="1">
      <alignment horizontal="center" vertical="top"/>
    </xf>
    <xf numFmtId="1" fontId="5" fillId="22" borderId="0" xfId="0" applyNumberFormat="1" applyFont="1" applyFill="1" applyBorder="1" applyAlignment="1">
      <alignment horizontal="center" vertical="top"/>
    </xf>
    <xf numFmtId="15" fontId="4" fillId="22" borderId="0" xfId="0" applyNumberFormat="1" applyFont="1" applyFill="1" applyBorder="1" applyAlignment="1">
      <alignment horizontal="center" vertical="top"/>
    </xf>
    <xf numFmtId="0" fontId="4" fillId="22" borderId="19" xfId="0" applyFont="1" applyFill="1" applyBorder="1" applyAlignment="1">
      <alignment vertical="top"/>
    </xf>
    <xf numFmtId="0" fontId="3" fillId="22" borderId="6" xfId="0" applyFont="1" applyFill="1" applyBorder="1" applyAlignment="1">
      <alignment horizontal="center" vertical="top"/>
    </xf>
    <xf numFmtId="1" fontId="6" fillId="22" borderId="6" xfId="1" applyNumberFormat="1" applyFont="1" applyFill="1" applyBorder="1" applyAlignment="1">
      <alignment horizontal="center" vertical="top"/>
    </xf>
    <xf numFmtId="15" fontId="3" fillId="22" borderId="6" xfId="0" applyNumberFormat="1" applyFont="1" applyFill="1" applyBorder="1" applyAlignment="1">
      <alignment horizontal="center" vertical="top"/>
    </xf>
    <xf numFmtId="0" fontId="4" fillId="23" borderId="17" xfId="0" applyFont="1" applyFill="1" applyBorder="1" applyAlignment="1">
      <alignment vertical="top"/>
    </xf>
    <xf numFmtId="0" fontId="4" fillId="23" borderId="5" xfId="0" applyFont="1" applyFill="1" applyBorder="1" applyAlignment="1">
      <alignment horizontal="center" vertical="top"/>
    </xf>
    <xf numFmtId="3" fontId="4" fillId="23" borderId="5" xfId="1" applyNumberFormat="1" applyFont="1" applyFill="1" applyBorder="1" applyAlignment="1">
      <alignment horizontal="right" vertical="top"/>
    </xf>
    <xf numFmtId="165" fontId="4" fillId="23" borderId="5" xfId="1" applyNumberFormat="1" applyFont="1" applyFill="1" applyBorder="1" applyAlignment="1">
      <alignment horizontal="center" vertical="top"/>
    </xf>
    <xf numFmtId="1" fontId="5" fillId="23" borderId="5" xfId="1" applyNumberFormat="1" applyFont="1" applyFill="1" applyBorder="1" applyAlignment="1">
      <alignment horizontal="center" vertical="top"/>
    </xf>
    <xf numFmtId="0" fontId="5" fillId="23" borderId="5" xfId="0" applyNumberFormat="1" applyFont="1" applyFill="1" applyBorder="1" applyAlignment="1">
      <alignment horizontal="center" vertical="top"/>
    </xf>
    <xf numFmtId="1" fontId="5" fillId="23" borderId="5" xfId="0" applyNumberFormat="1" applyFont="1" applyFill="1" applyBorder="1" applyAlignment="1">
      <alignment horizontal="center" vertical="top"/>
    </xf>
    <xf numFmtId="165" fontId="4" fillId="25" borderId="5" xfId="1" applyNumberFormat="1" applyFont="1" applyFill="1" applyBorder="1" applyAlignment="1">
      <alignment horizontal="center" vertical="top"/>
    </xf>
    <xf numFmtId="0" fontId="5" fillId="25" borderId="5" xfId="0" applyNumberFormat="1" applyFont="1" applyFill="1" applyBorder="1" applyAlignment="1">
      <alignment horizontal="center" vertical="top"/>
    </xf>
    <xf numFmtId="15" fontId="4" fillId="23" borderId="5" xfId="0" applyNumberFormat="1" applyFont="1" applyFill="1" applyBorder="1" applyAlignment="1">
      <alignment horizontal="center" vertical="top"/>
    </xf>
    <xf numFmtId="0" fontId="4" fillId="23" borderId="18" xfId="0" applyFont="1" applyFill="1" applyBorder="1" applyAlignment="1">
      <alignment vertical="top"/>
    </xf>
    <xf numFmtId="0" fontId="4" fillId="23" borderId="0" xfId="0" applyFont="1" applyFill="1" applyBorder="1" applyAlignment="1">
      <alignment horizontal="center" vertical="top"/>
    </xf>
    <xf numFmtId="3" fontId="4" fillId="23" borderId="0" xfId="1" applyNumberFormat="1" applyFont="1" applyFill="1" applyBorder="1" applyAlignment="1">
      <alignment horizontal="right" vertical="top"/>
    </xf>
    <xf numFmtId="165" fontId="4" fillId="26" borderId="0" xfId="1" applyNumberFormat="1" applyFont="1" applyFill="1" applyBorder="1" applyAlignment="1">
      <alignment horizontal="center" vertical="top"/>
    </xf>
    <xf numFmtId="1" fontId="5" fillId="26" borderId="0" xfId="1" applyNumberFormat="1" applyFont="1" applyFill="1" applyBorder="1" applyAlignment="1">
      <alignment horizontal="center" vertical="top"/>
    </xf>
    <xf numFmtId="0" fontId="5" fillId="26" borderId="0" xfId="0" applyNumberFormat="1" applyFont="1" applyFill="1" applyBorder="1" applyAlignment="1">
      <alignment horizontal="center" vertical="top"/>
    </xf>
    <xf numFmtId="1" fontId="5" fillId="26" borderId="0" xfId="0" applyNumberFormat="1" applyFont="1" applyFill="1" applyBorder="1" applyAlignment="1">
      <alignment horizontal="center" vertical="top"/>
    </xf>
    <xf numFmtId="15" fontId="4" fillId="26" borderId="0" xfId="0" applyNumberFormat="1" applyFont="1" applyFill="1" applyBorder="1" applyAlignment="1">
      <alignment horizontal="center" vertical="top"/>
    </xf>
    <xf numFmtId="15" fontId="4" fillId="23" borderId="0" xfId="0" applyNumberFormat="1" applyFont="1" applyFill="1" applyBorder="1" applyAlignment="1">
      <alignment horizontal="center" vertical="top"/>
    </xf>
    <xf numFmtId="0" fontId="4" fillId="24" borderId="19" xfId="0" applyFont="1" applyFill="1" applyBorder="1" applyAlignment="1">
      <alignment vertical="top"/>
    </xf>
    <xf numFmtId="0" fontId="3" fillId="24" borderId="6" xfId="0" applyFont="1" applyFill="1" applyBorder="1" applyAlignment="1">
      <alignment horizontal="center" vertical="top"/>
    </xf>
    <xf numFmtId="165" fontId="4" fillId="24" borderId="0" xfId="1" applyNumberFormat="1" applyFont="1" applyFill="1" applyBorder="1" applyAlignment="1">
      <alignment horizontal="center" vertical="top"/>
    </xf>
    <xf numFmtId="1" fontId="6" fillId="24" borderId="6" xfId="1" applyNumberFormat="1" applyFont="1" applyFill="1" applyBorder="1" applyAlignment="1">
      <alignment horizontal="center" vertical="top"/>
    </xf>
    <xf numFmtId="0" fontId="5" fillId="24" borderId="0" xfId="0" applyNumberFormat="1" applyFont="1" applyFill="1" applyBorder="1" applyAlignment="1">
      <alignment horizontal="center" vertical="top"/>
    </xf>
    <xf numFmtId="15" fontId="4" fillId="24" borderId="0" xfId="0" applyNumberFormat="1" applyFont="1" applyFill="1" applyBorder="1" applyAlignment="1">
      <alignment horizontal="center" vertical="top"/>
    </xf>
    <xf numFmtId="15" fontId="3" fillId="24" borderId="6" xfId="0" applyNumberFormat="1" applyFont="1" applyFill="1" applyBorder="1" applyAlignment="1">
      <alignment horizontal="center" vertical="top"/>
    </xf>
    <xf numFmtId="0" fontId="3" fillId="23" borderId="6" xfId="0" applyFont="1" applyFill="1" applyBorder="1" applyAlignment="1">
      <alignment horizontal="center" vertical="top"/>
    </xf>
    <xf numFmtId="1" fontId="6" fillId="23" borderId="6" xfId="1" applyNumberFormat="1" applyFont="1" applyFill="1" applyBorder="1" applyAlignment="1">
      <alignment horizontal="center" vertical="top"/>
    </xf>
    <xf numFmtId="165" fontId="4" fillId="23" borderId="6" xfId="1" applyNumberFormat="1" applyFont="1" applyFill="1" applyBorder="1" applyAlignment="1">
      <alignment horizontal="center" vertical="top"/>
    </xf>
    <xf numFmtId="0" fontId="5" fillId="23" borderId="6" xfId="0" applyNumberFormat="1" applyFont="1" applyFill="1" applyBorder="1" applyAlignment="1">
      <alignment horizontal="center" vertical="top"/>
    </xf>
    <xf numFmtId="15" fontId="4" fillId="23" borderId="6" xfId="0" applyNumberFormat="1" applyFont="1" applyFill="1" applyBorder="1" applyAlignment="1">
      <alignment horizontal="center" vertical="top"/>
    </xf>
    <xf numFmtId="15" fontId="4" fillId="27" borderId="6" xfId="0" applyNumberFormat="1" applyFont="1" applyFill="1" applyBorder="1" applyAlignment="1">
      <alignment horizontal="center" vertical="top"/>
    </xf>
    <xf numFmtId="165" fontId="4" fillId="22" borderId="6" xfId="1" applyNumberFormat="1" applyFont="1" applyFill="1" applyBorder="1" applyAlignment="1">
      <alignment horizontal="center" vertical="top"/>
    </xf>
    <xf numFmtId="0" fontId="5" fillId="22" borderId="6" xfId="0" applyNumberFormat="1" applyFont="1" applyFill="1" applyBorder="1" applyAlignment="1">
      <alignment horizontal="center" vertical="top"/>
    </xf>
    <xf numFmtId="0" fontId="4" fillId="22" borderId="0" xfId="1" applyNumberFormat="1" applyFont="1" applyFill="1" applyBorder="1" applyAlignment="1">
      <alignment horizontal="center" vertical="top"/>
    </xf>
    <xf numFmtId="0" fontId="4" fillId="22" borderId="0" xfId="0" applyFont="1" applyFill="1" applyBorder="1" applyAlignment="1">
      <alignment vertical="top"/>
    </xf>
    <xf numFmtId="0" fontId="3" fillId="22" borderId="6" xfId="0" applyFont="1" applyFill="1" applyBorder="1" applyAlignment="1">
      <alignment horizontal="center" vertical="top"/>
    </xf>
    <xf numFmtId="15" fontId="4" fillId="22" borderId="5" xfId="0" applyNumberFormat="1" applyFont="1" applyFill="1" applyBorder="1" applyAlignment="1">
      <alignment horizontal="center" vertical="top"/>
    </xf>
    <xf numFmtId="15" fontId="4" fillId="22" borderId="0" xfId="0" applyNumberFormat="1" applyFont="1" applyFill="1" applyBorder="1" applyAlignment="1">
      <alignment horizontal="center" vertical="top"/>
    </xf>
    <xf numFmtId="15" fontId="4" fillId="22" borderId="6" xfId="0" applyNumberFormat="1" applyFont="1" applyFill="1" applyBorder="1" applyAlignment="1">
      <alignment horizontal="center" vertical="top"/>
    </xf>
    <xf numFmtId="15" fontId="4" fillId="11" borderId="5" xfId="0" applyNumberFormat="1" applyFont="1" applyFill="1" applyBorder="1" applyAlignment="1">
      <alignment horizontal="center" vertical="top"/>
    </xf>
    <xf numFmtId="15" fontId="4" fillId="11" borderId="0" xfId="0" applyNumberFormat="1" applyFont="1" applyFill="1" applyBorder="1" applyAlignment="1">
      <alignment horizontal="center" vertical="top"/>
    </xf>
    <xf numFmtId="0" fontId="3" fillId="22" borderId="6" xfId="0" applyFont="1" applyFill="1" applyBorder="1" applyAlignment="1">
      <alignment horizontal="center" vertical="top"/>
    </xf>
    <xf numFmtId="15" fontId="4" fillId="22" borderId="5" xfId="0" applyNumberFormat="1" applyFont="1" applyFill="1" applyBorder="1" applyAlignment="1">
      <alignment horizontal="center" vertical="top"/>
    </xf>
    <xf numFmtId="15" fontId="4" fillId="22" borderId="0" xfId="0" applyNumberFormat="1" applyFont="1" applyFill="1" applyBorder="1" applyAlignment="1">
      <alignment horizontal="center" vertical="top"/>
    </xf>
    <xf numFmtId="15" fontId="4" fillId="22" borderId="6" xfId="0" applyNumberFormat="1" applyFont="1" applyFill="1" applyBorder="1" applyAlignment="1">
      <alignment horizontal="center" vertical="top"/>
    </xf>
    <xf numFmtId="0" fontId="4" fillId="22" borderId="5" xfId="0" applyFont="1" applyFill="1" applyBorder="1" applyAlignment="1">
      <alignment horizontal="center" vertical="top"/>
    </xf>
    <xf numFmtId="0" fontId="4" fillId="22" borderId="0" xfId="0" applyFont="1" applyFill="1" applyBorder="1" applyAlignment="1">
      <alignment horizontal="center" vertical="top"/>
    </xf>
    <xf numFmtId="166" fontId="4" fillId="0" borderId="0" xfId="0" applyNumberFormat="1" applyFont="1" applyFill="1" applyBorder="1" applyAlignment="1">
      <alignment vertical="top"/>
    </xf>
    <xf numFmtId="49" fontId="3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164" fontId="4" fillId="0" borderId="0" xfId="1" applyNumberFormat="1" applyFont="1" applyFill="1" applyBorder="1" applyAlignment="1">
      <alignment horizontal="center" vertical="top"/>
    </xf>
    <xf numFmtId="49" fontId="3" fillId="11" borderId="0" xfId="0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/>
    </xf>
    <xf numFmtId="0" fontId="3" fillId="0" borderId="6" xfId="0" applyFont="1" applyFill="1" applyBorder="1" applyAlignment="1">
      <alignment horizontal="center" vertical="top"/>
    </xf>
    <xf numFmtId="15" fontId="4" fillId="0" borderId="0" xfId="0" applyNumberFormat="1" applyFont="1" applyFill="1" applyBorder="1" applyAlignment="1">
      <alignment horizontal="center" vertical="top"/>
    </xf>
    <xf numFmtId="0" fontId="4" fillId="0" borderId="5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4" fillId="19" borderId="0" xfId="0" applyFont="1" applyFill="1" applyBorder="1" applyAlignment="1">
      <alignment vertical="top"/>
    </xf>
    <xf numFmtId="1" fontId="6" fillId="17" borderId="0" xfId="1" applyNumberFormat="1" applyFont="1" applyFill="1" applyBorder="1" applyAlignment="1">
      <alignment horizontal="center" vertical="top"/>
    </xf>
    <xf numFmtId="3" fontId="29" fillId="0" borderId="0" xfId="0" applyNumberFormat="1" applyFont="1" applyFill="1" applyBorder="1" applyAlignment="1">
      <alignment horizontal="center" vertical="top"/>
    </xf>
    <xf numFmtId="49" fontId="3" fillId="22" borderId="6" xfId="0" applyNumberFormat="1" applyFont="1" applyFill="1" applyBorder="1" applyAlignment="1">
      <alignment vertical="top" wrapText="1"/>
    </xf>
    <xf numFmtId="14" fontId="3" fillId="0" borderId="0" xfId="0" applyNumberFormat="1" applyFont="1" applyFill="1" applyBorder="1" applyAlignment="1">
      <alignment vertical="top"/>
    </xf>
    <xf numFmtId="15" fontId="4" fillId="0" borderId="5" xfId="0" applyNumberFormat="1" applyFont="1" applyFill="1" applyBorder="1" applyAlignment="1">
      <alignment horizontal="center" vertical="top"/>
    </xf>
    <xf numFmtId="15" fontId="4" fillId="0" borderId="0" xfId="0" applyNumberFormat="1" applyFont="1" applyFill="1" applyBorder="1" applyAlignment="1">
      <alignment horizontal="center" vertical="top"/>
    </xf>
    <xf numFmtId="15" fontId="4" fillId="0" borderId="6" xfId="0" applyNumberFormat="1" applyFont="1" applyFill="1" applyBorder="1" applyAlignment="1">
      <alignment horizontal="center" vertical="top"/>
    </xf>
    <xf numFmtId="15" fontId="4" fillId="11" borderId="6" xfId="0" applyNumberFormat="1" applyFont="1" applyFill="1" applyBorder="1" applyAlignment="1">
      <alignment horizontal="center" vertical="top"/>
    </xf>
    <xf numFmtId="15" fontId="4" fillId="0" borderId="5" xfId="0" applyNumberFormat="1" applyFont="1" applyFill="1" applyBorder="1" applyAlignment="1">
      <alignment horizontal="center" vertical="top"/>
    </xf>
    <xf numFmtId="15" fontId="4" fillId="0" borderId="0" xfId="0" applyNumberFormat="1" applyFont="1" applyFill="1" applyBorder="1" applyAlignment="1">
      <alignment horizontal="center" vertical="top"/>
    </xf>
    <xf numFmtId="15" fontId="4" fillId="0" borderId="6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center"/>
    </xf>
    <xf numFmtId="15" fontId="4" fillId="0" borderId="5" xfId="0" applyNumberFormat="1" applyFont="1" applyFill="1" applyBorder="1" applyAlignment="1">
      <alignment horizontal="center" vertical="top"/>
    </xf>
    <xf numFmtId="15" fontId="4" fillId="0" borderId="0" xfId="0" applyNumberFormat="1" applyFont="1" applyFill="1" applyBorder="1" applyAlignment="1">
      <alignment horizontal="center" vertical="top"/>
    </xf>
    <xf numFmtId="15" fontId="4" fillId="11" borderId="6" xfId="0" applyNumberFormat="1" applyFont="1" applyFill="1" applyBorder="1" applyAlignment="1">
      <alignment horizontal="center" vertical="top"/>
    </xf>
    <xf numFmtId="0" fontId="4" fillId="0" borderId="18" xfId="0" applyFont="1" applyFill="1" applyBorder="1" applyAlignment="1">
      <alignment horizontal="center" vertical="center" textRotation="90"/>
    </xf>
    <xf numFmtId="165" fontId="3" fillId="4" borderId="6" xfId="0" applyNumberFormat="1" applyFont="1" applyFill="1" applyBorder="1" applyAlignment="1">
      <alignment horizontal="center" vertical="top"/>
    </xf>
    <xf numFmtId="15" fontId="4" fillId="11" borderId="5" xfId="0" applyNumberFormat="1" applyFont="1" applyFill="1" applyBorder="1" applyAlignment="1">
      <alignment horizontal="center" vertical="top"/>
    </xf>
    <xf numFmtId="15" fontId="4" fillId="11" borderId="0" xfId="0" applyNumberFormat="1" applyFont="1" applyFill="1" applyBorder="1" applyAlignment="1">
      <alignment horizontal="center" vertical="top"/>
    </xf>
    <xf numFmtId="15" fontId="4" fillId="11" borderId="6" xfId="0" applyNumberFormat="1" applyFont="1" applyFill="1" applyBorder="1" applyAlignment="1">
      <alignment horizontal="center" vertical="top"/>
    </xf>
    <xf numFmtId="0" fontId="4" fillId="0" borderId="5" xfId="0" applyFont="1" applyFill="1" applyBorder="1" applyAlignment="1">
      <alignment vertical="top"/>
    </xf>
    <xf numFmtId="0" fontId="4" fillId="8" borderId="5" xfId="0" applyFont="1" applyFill="1" applyBorder="1" applyAlignment="1">
      <alignment horizontal="center" vertical="top"/>
    </xf>
    <xf numFmtId="1" fontId="5" fillId="11" borderId="0" xfId="0" applyNumberFormat="1" applyFont="1" applyFill="1" applyBorder="1" applyAlignment="1">
      <alignment horizontal="center" vertical="top"/>
    </xf>
    <xf numFmtId="15" fontId="4" fillId="11" borderId="5" xfId="0" applyNumberFormat="1" applyFont="1" applyFill="1" applyBorder="1" applyAlignment="1">
      <alignment horizontal="center" vertical="top"/>
    </xf>
    <xf numFmtId="15" fontId="4" fillId="11" borderId="0" xfId="0" applyNumberFormat="1" applyFont="1" applyFill="1" applyBorder="1" applyAlignment="1">
      <alignment horizontal="center" vertical="top"/>
    </xf>
    <xf numFmtId="0" fontId="4" fillId="19" borderId="5" xfId="0" applyFont="1" applyFill="1" applyBorder="1" applyAlignment="1">
      <alignment horizontal="center" vertical="top"/>
    </xf>
    <xf numFmtId="0" fontId="4" fillId="19" borderId="0" xfId="0" applyFont="1" applyFill="1" applyBorder="1" applyAlignment="1">
      <alignment horizontal="center" vertical="top"/>
    </xf>
    <xf numFmtId="0" fontId="3" fillId="19" borderId="6" xfId="0" applyFont="1" applyFill="1" applyBorder="1" applyAlignment="1">
      <alignment horizontal="center" vertical="top"/>
    </xf>
    <xf numFmtId="15" fontId="4" fillId="0" borderId="6" xfId="0" applyNumberFormat="1" applyFont="1" applyFill="1" applyBorder="1" applyAlignment="1">
      <alignment horizontal="center" vertical="top"/>
    </xf>
    <xf numFmtId="15" fontId="4" fillId="0" borderId="5" xfId="0" applyNumberFormat="1" applyFont="1" applyFill="1" applyBorder="1" applyAlignment="1">
      <alignment horizontal="center" vertical="top"/>
    </xf>
    <xf numFmtId="15" fontId="4" fillId="0" borderId="0" xfId="0" applyNumberFormat="1" applyFont="1" applyFill="1" applyBorder="1" applyAlignment="1">
      <alignment horizontal="center" vertical="top"/>
    </xf>
    <xf numFmtId="2" fontId="5" fillId="17" borderId="6" xfId="0" applyNumberFormat="1" applyFont="1" applyFill="1" applyBorder="1" applyAlignment="1">
      <alignment horizontal="center" vertical="top"/>
    </xf>
    <xf numFmtId="15" fontId="4" fillId="0" borderId="0" xfId="0" applyNumberFormat="1" applyFont="1" applyFill="1" applyBorder="1" applyAlignment="1">
      <alignment horizontal="center" vertical="top"/>
    </xf>
    <xf numFmtId="0" fontId="3" fillId="0" borderId="6" xfId="0" applyFont="1" applyFill="1" applyBorder="1" applyAlignment="1">
      <alignment horizontal="center" vertical="top"/>
    </xf>
    <xf numFmtId="15" fontId="4" fillId="0" borderId="5" xfId="0" applyNumberFormat="1" applyFont="1" applyFill="1" applyBorder="1" applyAlignment="1">
      <alignment horizontal="center" vertical="top"/>
    </xf>
    <xf numFmtId="15" fontId="4" fillId="0" borderId="0" xfId="0" applyNumberFormat="1" applyFont="1" applyFill="1" applyBorder="1" applyAlignment="1">
      <alignment horizontal="center" vertical="top"/>
    </xf>
    <xf numFmtId="15" fontId="4" fillId="0" borderId="6" xfId="0" applyNumberFormat="1" applyFont="1" applyFill="1" applyBorder="1" applyAlignment="1">
      <alignment horizontal="center" vertical="top"/>
    </xf>
    <xf numFmtId="0" fontId="4" fillId="0" borderId="5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15" fontId="4" fillId="11" borderId="6" xfId="0" applyNumberFormat="1" applyFont="1" applyFill="1" applyBorder="1" applyAlignment="1">
      <alignment horizontal="center" vertical="top"/>
    </xf>
    <xf numFmtId="15" fontId="3" fillId="19" borderId="6" xfId="0" applyNumberFormat="1" applyFont="1" applyFill="1" applyBorder="1" applyAlignment="1">
      <alignment horizontal="center" vertical="top"/>
    </xf>
    <xf numFmtId="15" fontId="4" fillId="0" borderId="5" xfId="0" applyNumberFormat="1" applyFont="1" applyFill="1" applyBorder="1" applyAlignment="1">
      <alignment horizontal="center" vertical="top"/>
    </xf>
    <xf numFmtId="15" fontId="4" fillId="0" borderId="0" xfId="0" applyNumberFormat="1" applyFont="1" applyFill="1" applyBorder="1" applyAlignment="1">
      <alignment horizontal="center" vertical="top"/>
    </xf>
    <xf numFmtId="15" fontId="4" fillId="11" borderId="6" xfId="0" applyNumberFormat="1" applyFont="1" applyFill="1" applyBorder="1" applyAlignment="1">
      <alignment horizontal="center" vertical="top"/>
    </xf>
    <xf numFmtId="164" fontId="4" fillId="0" borderId="0" xfId="1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 wrapText="1"/>
    </xf>
    <xf numFmtId="15" fontId="4" fillId="0" borderId="6" xfId="0" applyNumberFormat="1" applyFont="1" applyFill="1" applyBorder="1" applyAlignment="1">
      <alignment horizontal="center" vertical="top"/>
    </xf>
    <xf numFmtId="164" fontId="4" fillId="0" borderId="6" xfId="1" applyNumberFormat="1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11" borderId="0" xfId="0" applyFont="1" applyFill="1" applyAlignment="1">
      <alignment horizontal="left" vertical="top" wrapText="1"/>
    </xf>
    <xf numFmtId="0" fontId="0" fillId="11" borderId="0" xfId="0" applyFill="1" applyAlignment="1">
      <alignment horizontal="left" vertical="top" wrapText="1"/>
    </xf>
    <xf numFmtId="0" fontId="10" fillId="0" borderId="0" xfId="0" applyFont="1" applyAlignment="1">
      <alignment horizontal="left" wrapText="1"/>
    </xf>
    <xf numFmtId="0" fontId="10" fillId="12" borderId="0" xfId="0" applyFont="1" applyFill="1" applyAlignment="1">
      <alignment horizontal="left" vertical="top" wrapText="1"/>
    </xf>
    <xf numFmtId="0" fontId="9" fillId="11" borderId="0" xfId="0" applyFont="1" applyFill="1" applyAlignment="1">
      <alignment horizontal="left" vertical="top" wrapText="1"/>
    </xf>
    <xf numFmtId="0" fontId="9" fillId="0" borderId="0" xfId="0" applyFont="1" applyAlignment="1">
      <alignment horizontal="left" vertical="top"/>
    </xf>
    <xf numFmtId="0" fontId="9" fillId="0" borderId="29" xfId="0" applyFont="1" applyBorder="1" applyAlignment="1">
      <alignment horizontal="center" vertical="top" wrapText="1"/>
    </xf>
    <xf numFmtId="0" fontId="9" fillId="0" borderId="32" xfId="0" applyFont="1" applyBorder="1" applyAlignment="1">
      <alignment horizontal="center" vertical="top" wrapText="1"/>
    </xf>
    <xf numFmtId="0" fontId="9" fillId="0" borderId="22" xfId="0" applyFont="1" applyBorder="1" applyAlignment="1">
      <alignment horizontal="center" vertical="top" wrapText="1"/>
    </xf>
    <xf numFmtId="0" fontId="9" fillId="0" borderId="36" xfId="0" applyFont="1" applyBorder="1" applyAlignment="1">
      <alignment horizontal="center" vertical="top" wrapText="1"/>
    </xf>
    <xf numFmtId="0" fontId="11" fillId="0" borderId="3" xfId="0" applyFont="1" applyBorder="1" applyAlignment="1">
      <alignment vertical="top" wrapText="1"/>
    </xf>
    <xf numFmtId="0" fontId="11" fillId="0" borderId="16" xfId="0" applyFont="1" applyBorder="1" applyAlignment="1">
      <alignment vertical="top" wrapText="1"/>
    </xf>
    <xf numFmtId="0" fontId="9" fillId="10" borderId="29" xfId="0" applyFont="1" applyFill="1" applyBorder="1" applyAlignment="1">
      <alignment horizontal="center" vertical="top" wrapText="1"/>
    </xf>
    <xf numFmtId="0" fontId="9" fillId="10" borderId="30" xfId="0" applyFont="1" applyFill="1" applyBorder="1" applyAlignment="1">
      <alignment horizontal="center" vertical="top" wrapText="1"/>
    </xf>
    <xf numFmtId="0" fontId="9" fillId="10" borderId="32" xfId="0" applyFont="1" applyFill="1" applyBorder="1" applyAlignment="1">
      <alignment horizontal="center" vertical="top" wrapText="1"/>
    </xf>
    <xf numFmtId="0" fontId="9" fillId="6" borderId="29" xfId="0" applyFont="1" applyFill="1" applyBorder="1" applyAlignment="1">
      <alignment vertical="top" wrapText="1"/>
    </xf>
    <xf numFmtId="0" fontId="9" fillId="6" borderId="32" xfId="0" applyFont="1" applyFill="1" applyBorder="1" applyAlignment="1">
      <alignment vertical="top" wrapText="1"/>
    </xf>
    <xf numFmtId="4" fontId="4" fillId="0" borderId="5" xfId="0" applyNumberFormat="1" applyFont="1" applyFill="1" applyBorder="1" applyAlignment="1">
      <alignment horizontal="left" vertical="top" wrapText="1"/>
    </xf>
    <xf numFmtId="4" fontId="4" fillId="0" borderId="0" xfId="0" applyNumberFormat="1" applyFont="1" applyFill="1" applyBorder="1" applyAlignment="1">
      <alignment horizontal="left" vertical="top" wrapText="1"/>
    </xf>
    <xf numFmtId="0" fontId="5" fillId="0" borderId="33" xfId="0" applyFont="1" applyFill="1" applyBorder="1" applyAlignment="1">
      <alignment horizontal="center" vertical="top" wrapText="1"/>
    </xf>
    <xf numFmtId="0" fontId="5" fillId="0" borderId="25" xfId="0" applyFont="1" applyFill="1" applyBorder="1" applyAlignment="1">
      <alignment horizontal="center" vertical="top" wrapText="1"/>
    </xf>
    <xf numFmtId="0" fontId="5" fillId="21" borderId="33" xfId="0" applyFont="1" applyFill="1" applyBorder="1" applyAlignment="1">
      <alignment horizontal="left" vertical="top" wrapText="1"/>
    </xf>
    <xf numFmtId="0" fontId="5" fillId="21" borderId="25" xfId="0" applyFont="1" applyFill="1" applyBorder="1" applyAlignment="1">
      <alignment horizontal="left" vertical="top" wrapText="1"/>
    </xf>
    <xf numFmtId="0" fontId="5" fillId="21" borderId="27" xfId="0" applyFont="1" applyFill="1" applyBorder="1" applyAlignment="1">
      <alignment horizontal="left" vertical="top" wrapText="1"/>
    </xf>
    <xf numFmtId="0" fontId="5" fillId="1" borderId="33" xfId="0" applyFont="1" applyFill="1" applyBorder="1" applyAlignment="1">
      <alignment horizontal="left" vertical="top"/>
    </xf>
    <xf numFmtId="0" fontId="5" fillId="1" borderId="25" xfId="0" applyFont="1" applyFill="1" applyBorder="1" applyAlignment="1">
      <alignment horizontal="left" vertical="top"/>
    </xf>
    <xf numFmtId="0" fontId="5" fillId="1" borderId="27" xfId="0" applyFont="1" applyFill="1" applyBorder="1" applyAlignment="1">
      <alignment horizontal="left" vertical="top"/>
    </xf>
    <xf numFmtId="49" fontId="3" fillId="0" borderId="0" xfId="0" applyNumberFormat="1" applyFont="1" applyFill="1" applyBorder="1" applyAlignment="1">
      <alignment horizontal="left" vertical="top" wrapText="1"/>
    </xf>
    <xf numFmtId="49" fontId="3" fillId="0" borderId="6" xfId="0" applyNumberFormat="1" applyFont="1" applyFill="1" applyBorder="1" applyAlignment="1">
      <alignment horizontal="left" vertical="top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 wrapText="1"/>
    </xf>
    <xf numFmtId="4" fontId="4" fillId="21" borderId="5" xfId="0" applyNumberFormat="1" applyFont="1" applyFill="1" applyBorder="1" applyAlignment="1">
      <alignment horizontal="center" vertical="top"/>
    </xf>
    <xf numFmtId="4" fontId="4" fillId="21" borderId="0" xfId="0" applyNumberFormat="1" applyFont="1" applyFill="1" applyBorder="1" applyAlignment="1">
      <alignment horizontal="center" vertical="top"/>
    </xf>
    <xf numFmtId="4" fontId="4" fillId="21" borderId="6" xfId="0" applyNumberFormat="1" applyFont="1" applyFill="1" applyBorder="1" applyAlignment="1">
      <alignment horizontal="center" vertical="top"/>
    </xf>
    <xf numFmtId="4" fontId="4" fillId="1" borderId="5" xfId="0" applyNumberFormat="1" applyFont="1" applyFill="1" applyBorder="1" applyAlignment="1">
      <alignment horizontal="center" vertical="top"/>
    </xf>
    <xf numFmtId="4" fontId="4" fillId="1" borderId="0" xfId="0" applyNumberFormat="1" applyFont="1" applyFill="1" applyBorder="1" applyAlignment="1">
      <alignment horizontal="center" vertical="top"/>
    </xf>
    <xf numFmtId="4" fontId="4" fillId="1" borderId="6" xfId="0" applyNumberFormat="1" applyFont="1" applyFill="1" applyBorder="1" applyAlignment="1">
      <alignment horizontal="center" vertical="top"/>
    </xf>
    <xf numFmtId="0" fontId="4" fillId="1" borderId="5" xfId="0" applyFont="1" applyFill="1" applyBorder="1" applyAlignment="1">
      <alignment horizontal="center" vertical="top"/>
    </xf>
    <xf numFmtId="0" fontId="4" fillId="1" borderId="0" xfId="0" applyFont="1" applyFill="1" applyBorder="1" applyAlignment="1">
      <alignment horizontal="center" vertical="top"/>
    </xf>
    <xf numFmtId="0" fontId="4" fillId="1" borderId="6" xfId="0" applyFont="1" applyFill="1" applyBorder="1" applyAlignment="1">
      <alignment horizontal="center" vertical="top"/>
    </xf>
    <xf numFmtId="164" fontId="4" fillId="21" borderId="5" xfId="1" applyNumberFormat="1" applyFont="1" applyFill="1" applyBorder="1" applyAlignment="1">
      <alignment horizontal="center" vertical="top"/>
    </xf>
    <xf numFmtId="164" fontId="4" fillId="21" borderId="0" xfId="1" applyNumberFormat="1" applyFont="1" applyFill="1" applyBorder="1" applyAlignment="1">
      <alignment horizontal="center" vertical="top"/>
    </xf>
    <xf numFmtId="164" fontId="4" fillId="21" borderId="6" xfId="1" applyNumberFormat="1" applyFont="1" applyFill="1" applyBorder="1" applyAlignment="1">
      <alignment horizontal="center" vertical="top"/>
    </xf>
    <xf numFmtId="0" fontId="4" fillId="21" borderId="5" xfId="0" applyFont="1" applyFill="1" applyBorder="1" applyAlignment="1">
      <alignment horizontal="center" vertical="top" wrapText="1"/>
    </xf>
    <xf numFmtId="0" fontId="4" fillId="21" borderId="0" xfId="0" applyFont="1" applyFill="1" applyBorder="1" applyAlignment="1">
      <alignment horizontal="center" vertical="top" wrapText="1"/>
    </xf>
    <xf numFmtId="0" fontId="4" fillId="21" borderId="6" xfId="0" applyFont="1" applyFill="1" applyBorder="1" applyAlignment="1">
      <alignment horizontal="center" vertical="top" wrapText="1"/>
    </xf>
    <xf numFmtId="49" fontId="3" fillId="28" borderId="5" xfId="0" applyNumberFormat="1" applyFont="1" applyFill="1" applyBorder="1" applyAlignment="1">
      <alignment horizontal="left" vertical="top" wrapText="1"/>
    </xf>
    <xf numFmtId="49" fontId="3" fillId="28" borderId="0" xfId="0" applyNumberFormat="1" applyFont="1" applyFill="1" applyBorder="1" applyAlignment="1">
      <alignment horizontal="left" vertical="top" wrapText="1"/>
    </xf>
    <xf numFmtId="49" fontId="3" fillId="28" borderId="6" xfId="0" applyNumberFormat="1" applyFont="1" applyFill="1" applyBorder="1" applyAlignment="1">
      <alignment horizontal="left" vertical="top" wrapText="1"/>
    </xf>
    <xf numFmtId="49" fontId="3" fillId="21" borderId="5" xfId="0" applyNumberFormat="1" applyFont="1" applyFill="1" applyBorder="1" applyAlignment="1">
      <alignment horizontal="left" vertical="top" wrapText="1"/>
    </xf>
    <xf numFmtId="49" fontId="3" fillId="21" borderId="0" xfId="0" applyNumberFormat="1" applyFont="1" applyFill="1" applyBorder="1" applyAlignment="1">
      <alignment horizontal="left" vertical="top" wrapText="1"/>
    </xf>
    <xf numFmtId="49" fontId="3" fillId="21" borderId="6" xfId="0" applyNumberFormat="1" applyFont="1" applyFill="1" applyBorder="1" applyAlignment="1">
      <alignment horizontal="left" vertical="top" wrapText="1"/>
    </xf>
    <xf numFmtId="0" fontId="7" fillId="5" borderId="0" xfId="0" applyFont="1" applyFill="1" applyBorder="1" applyAlignment="1">
      <alignment horizontal="left" vertical="top" wrapText="1"/>
    </xf>
    <xf numFmtId="0" fontId="4" fillId="21" borderId="17" xfId="0" applyFont="1" applyFill="1" applyBorder="1" applyAlignment="1">
      <alignment vertical="top"/>
    </xf>
    <xf numFmtId="0" fontId="4" fillId="21" borderId="18" xfId="0" applyFont="1" applyFill="1" applyBorder="1" applyAlignment="1">
      <alignment vertical="top"/>
    </xf>
    <xf numFmtId="0" fontId="4" fillId="21" borderId="19" xfId="0" applyFont="1" applyFill="1" applyBorder="1" applyAlignment="1">
      <alignment vertical="top"/>
    </xf>
    <xf numFmtId="49" fontId="4" fillId="21" borderId="5" xfId="0" applyNumberFormat="1" applyFont="1" applyFill="1" applyBorder="1" applyAlignment="1">
      <alignment horizontal="left" vertical="top" wrapText="1"/>
    </xf>
    <xf numFmtId="49" fontId="4" fillId="21" borderId="0" xfId="0" applyNumberFormat="1" applyFont="1" applyFill="1" applyBorder="1" applyAlignment="1">
      <alignment horizontal="left" vertical="top" wrapText="1"/>
    </xf>
    <xf numFmtId="49" fontId="4" fillId="21" borderId="6" xfId="0" applyNumberFormat="1" applyFont="1" applyFill="1" applyBorder="1" applyAlignment="1">
      <alignment horizontal="left" vertical="top" wrapText="1"/>
    </xf>
    <xf numFmtId="49" fontId="3" fillId="0" borderId="5" xfId="0" applyNumberFormat="1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164" fontId="4" fillId="0" borderId="5" xfId="1" applyNumberFormat="1" applyFont="1" applyFill="1" applyBorder="1" applyAlignment="1">
      <alignment horizontal="center" vertical="top"/>
    </xf>
    <xf numFmtId="164" fontId="4" fillId="0" borderId="0" xfId="1" applyNumberFormat="1" applyFont="1" applyFill="1" applyBorder="1" applyAlignment="1">
      <alignment horizontal="center" vertical="top"/>
    </xf>
    <xf numFmtId="0" fontId="4" fillId="0" borderId="33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49" fontId="4" fillId="0" borderId="6" xfId="0" applyNumberFormat="1" applyFont="1" applyFill="1" applyBorder="1" applyAlignment="1">
      <alignment horizontal="left" vertical="top" wrapText="1"/>
    </xf>
    <xf numFmtId="0" fontId="4" fillId="1" borderId="17" xfId="0" applyFont="1" applyFill="1" applyBorder="1" applyAlignment="1">
      <alignment vertical="top"/>
    </xf>
    <xf numFmtId="0" fontId="4" fillId="1" borderId="18" xfId="0" applyFont="1" applyFill="1" applyBorder="1" applyAlignment="1">
      <alignment vertical="top"/>
    </xf>
    <xf numFmtId="0" fontId="4" fillId="1" borderId="19" xfId="0" applyFont="1" applyFill="1" applyBorder="1" applyAlignment="1">
      <alignment vertical="top"/>
    </xf>
    <xf numFmtId="49" fontId="4" fillId="1" borderId="5" xfId="0" applyNumberFormat="1" applyFont="1" applyFill="1" applyBorder="1" applyAlignment="1">
      <alignment horizontal="left" vertical="top"/>
    </xf>
    <xf numFmtId="49" fontId="4" fillId="1" borderId="0" xfId="0" applyNumberFormat="1" applyFont="1" applyFill="1" applyBorder="1" applyAlignment="1">
      <alignment horizontal="left" vertical="top"/>
    </xf>
    <xf numFmtId="49" fontId="4" fillId="1" borderId="6" xfId="0" applyNumberFormat="1" applyFont="1" applyFill="1" applyBorder="1" applyAlignment="1">
      <alignment horizontal="left" vertical="top"/>
    </xf>
    <xf numFmtId="49" fontId="3" fillId="1" borderId="5" xfId="0" applyNumberFormat="1" applyFont="1" applyFill="1" applyBorder="1" applyAlignment="1">
      <alignment horizontal="left" vertical="top"/>
    </xf>
    <xf numFmtId="49" fontId="3" fillId="1" borderId="0" xfId="0" applyNumberFormat="1" applyFont="1" applyFill="1" applyBorder="1" applyAlignment="1">
      <alignment horizontal="left" vertical="top"/>
    </xf>
    <xf numFmtId="49" fontId="3" fillId="1" borderId="6" xfId="0" applyNumberFormat="1" applyFont="1" applyFill="1" applyBorder="1" applyAlignment="1">
      <alignment horizontal="left" vertical="top"/>
    </xf>
    <xf numFmtId="164" fontId="4" fillId="1" borderId="5" xfId="1" applyNumberFormat="1" applyFont="1" applyFill="1" applyBorder="1" applyAlignment="1">
      <alignment horizontal="center" vertical="top"/>
    </xf>
    <xf numFmtId="164" fontId="4" fillId="1" borderId="0" xfId="1" applyNumberFormat="1" applyFont="1" applyFill="1" applyBorder="1" applyAlignment="1">
      <alignment horizontal="center" vertical="top"/>
    </xf>
    <xf numFmtId="164" fontId="4" fillId="1" borderId="6" xfId="1" applyNumberFormat="1" applyFont="1" applyFill="1" applyBorder="1" applyAlignment="1">
      <alignment horizontal="center" vertical="top"/>
    </xf>
    <xf numFmtId="0" fontId="5" fillId="0" borderId="33" xfId="0" applyFont="1" applyFill="1" applyBorder="1" applyAlignment="1">
      <alignment horizontal="left" vertical="top"/>
    </xf>
    <xf numFmtId="0" fontId="5" fillId="0" borderId="25" xfId="0" applyFont="1" applyFill="1" applyBorder="1" applyAlignment="1">
      <alignment horizontal="left" vertical="top"/>
    </xf>
    <xf numFmtId="0" fontId="5" fillId="0" borderId="27" xfId="0" applyFont="1" applyFill="1" applyBorder="1" applyAlignment="1">
      <alignment horizontal="left" vertical="top"/>
    </xf>
    <xf numFmtId="0" fontId="4" fillId="0" borderId="17" xfId="0" applyFont="1" applyFill="1" applyBorder="1" applyAlignment="1">
      <alignment vertical="top"/>
    </xf>
    <xf numFmtId="0" fontId="4" fillId="0" borderId="18" xfId="0" applyFont="1" applyFill="1" applyBorder="1" applyAlignment="1">
      <alignment vertical="top"/>
    </xf>
    <xf numFmtId="0" fontId="4" fillId="0" borderId="19" xfId="0" applyFont="1" applyFill="1" applyBorder="1" applyAlignment="1">
      <alignment vertical="top"/>
    </xf>
    <xf numFmtId="49" fontId="3" fillId="0" borderId="5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49" fontId="3" fillId="0" borderId="6" xfId="0" applyNumberFormat="1" applyFont="1" applyFill="1" applyBorder="1" applyAlignment="1">
      <alignment horizontal="center" vertical="top" wrapText="1"/>
    </xf>
    <xf numFmtId="49" fontId="4" fillId="14" borderId="5" xfId="0" applyNumberFormat="1" applyFont="1" applyFill="1" applyBorder="1" applyAlignment="1">
      <alignment horizontal="center" vertical="top" wrapText="1"/>
    </xf>
    <xf numFmtId="49" fontId="4" fillId="14" borderId="0" xfId="0" applyNumberFormat="1" applyFont="1" applyFill="1" applyBorder="1" applyAlignment="1">
      <alignment horizontal="center" vertical="top" wrapText="1"/>
    </xf>
    <xf numFmtId="49" fontId="4" fillId="14" borderId="6" xfId="0" applyNumberFormat="1" applyFont="1" applyFill="1" applyBorder="1" applyAlignment="1">
      <alignment horizontal="center" vertical="top" wrapText="1"/>
    </xf>
    <xf numFmtId="49" fontId="4" fillId="14" borderId="5" xfId="0" applyNumberFormat="1" applyFont="1" applyFill="1" applyBorder="1" applyAlignment="1">
      <alignment horizontal="left" vertical="top" wrapText="1"/>
    </xf>
    <xf numFmtId="49" fontId="4" fillId="14" borderId="0" xfId="0" applyNumberFormat="1" applyFont="1" applyFill="1" applyBorder="1" applyAlignment="1">
      <alignment horizontal="left" vertical="top" wrapText="1"/>
    </xf>
    <xf numFmtId="49" fontId="4" fillId="14" borderId="6" xfId="0" applyNumberFormat="1" applyFont="1" applyFill="1" applyBorder="1" applyAlignment="1">
      <alignment horizontal="left" vertical="top" wrapText="1"/>
    </xf>
    <xf numFmtId="49" fontId="3" fillId="11" borderId="5" xfId="0" applyNumberFormat="1" applyFont="1" applyFill="1" applyBorder="1" applyAlignment="1">
      <alignment horizontal="center" vertical="top" wrapText="1"/>
    </xf>
    <xf numFmtId="49" fontId="3" fillId="11" borderId="0" xfId="0" applyNumberFormat="1" applyFont="1" applyFill="1" applyBorder="1" applyAlignment="1">
      <alignment horizontal="center" vertical="top" wrapText="1"/>
    </xf>
    <xf numFmtId="49" fontId="3" fillId="11" borderId="6" xfId="0" applyNumberFormat="1" applyFont="1" applyFill="1" applyBorder="1" applyAlignment="1">
      <alignment horizontal="center" vertical="top" wrapText="1"/>
    </xf>
    <xf numFmtId="49" fontId="3" fillId="11" borderId="5" xfId="0" applyNumberFormat="1" applyFont="1" applyFill="1" applyBorder="1" applyAlignment="1">
      <alignment horizontal="left" vertical="top" wrapText="1"/>
    </xf>
    <xf numFmtId="49" fontId="3" fillId="11" borderId="0" xfId="0" applyNumberFormat="1" applyFont="1" applyFill="1" applyBorder="1" applyAlignment="1">
      <alignment horizontal="left" vertical="top" wrapText="1"/>
    </xf>
    <xf numFmtId="49" fontId="3" fillId="11" borderId="6" xfId="0" applyNumberFormat="1" applyFont="1" applyFill="1" applyBorder="1" applyAlignment="1">
      <alignment horizontal="left" vertical="top" wrapText="1"/>
    </xf>
    <xf numFmtId="49" fontId="4" fillId="1" borderId="5" xfId="0" applyNumberFormat="1" applyFont="1" applyFill="1" applyBorder="1" applyAlignment="1">
      <alignment horizontal="left" vertical="top" wrapText="1"/>
    </xf>
    <xf numFmtId="49" fontId="4" fillId="1" borderId="0" xfId="0" applyNumberFormat="1" applyFont="1" applyFill="1" applyBorder="1" applyAlignment="1">
      <alignment horizontal="left" vertical="top" wrapText="1"/>
    </xf>
    <xf numFmtId="49" fontId="4" fillId="1" borderId="6" xfId="0" applyNumberFormat="1" applyFont="1" applyFill="1" applyBorder="1" applyAlignment="1">
      <alignment horizontal="left" vertical="top" wrapText="1"/>
    </xf>
    <xf numFmtId="164" fontId="3" fillId="11" borderId="5" xfId="1" applyNumberFormat="1" applyFont="1" applyFill="1" applyBorder="1" applyAlignment="1">
      <alignment horizontal="center" vertical="top"/>
    </xf>
    <xf numFmtId="164" fontId="3" fillId="11" borderId="0" xfId="1" applyNumberFormat="1" applyFont="1" applyFill="1" applyBorder="1" applyAlignment="1">
      <alignment horizontal="center" vertical="top"/>
    </xf>
    <xf numFmtId="164" fontId="3" fillId="11" borderId="6" xfId="1" applyNumberFormat="1" applyFont="1" applyFill="1" applyBorder="1" applyAlignment="1">
      <alignment horizontal="center" vertical="top"/>
    </xf>
    <xf numFmtId="15" fontId="4" fillId="0" borderId="5" xfId="0" applyNumberFormat="1" applyFont="1" applyFill="1" applyBorder="1" applyAlignment="1">
      <alignment horizontal="center" vertical="top"/>
    </xf>
    <xf numFmtId="15" fontId="4" fillId="0" borderId="0" xfId="0" applyNumberFormat="1" applyFont="1" applyFill="1" applyBorder="1" applyAlignment="1">
      <alignment horizontal="center" vertical="top"/>
    </xf>
    <xf numFmtId="15" fontId="4" fillId="0" borderId="6" xfId="0" applyNumberFormat="1" applyFont="1" applyFill="1" applyBorder="1" applyAlignment="1">
      <alignment horizontal="center" vertical="top"/>
    </xf>
    <xf numFmtId="0" fontId="3" fillId="11" borderId="5" xfId="0" applyFont="1" applyFill="1" applyBorder="1" applyAlignment="1">
      <alignment horizontal="center" vertical="top"/>
    </xf>
    <xf numFmtId="0" fontId="3" fillId="11" borderId="0" xfId="0" applyFont="1" applyFill="1" applyBorder="1" applyAlignment="1">
      <alignment horizontal="center" vertical="top"/>
    </xf>
    <xf numFmtId="0" fontId="3" fillId="11" borderId="6" xfId="0" applyFont="1" applyFill="1" applyBorder="1" applyAlignment="1">
      <alignment horizontal="center" vertical="top"/>
    </xf>
    <xf numFmtId="15" fontId="4" fillId="1" borderId="5" xfId="0" applyNumberFormat="1" applyFont="1" applyFill="1" applyBorder="1" applyAlignment="1">
      <alignment horizontal="center" vertical="top"/>
    </xf>
    <xf numFmtId="15" fontId="4" fillId="1" borderId="0" xfId="0" applyNumberFormat="1" applyFont="1" applyFill="1" applyBorder="1" applyAlignment="1">
      <alignment horizontal="center" vertical="top"/>
    </xf>
    <xf numFmtId="15" fontId="4" fillId="1" borderId="6" xfId="0" applyNumberFormat="1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6" xfId="0" applyFont="1" applyFill="1" applyBorder="1" applyAlignment="1">
      <alignment horizontal="center" vertical="top"/>
    </xf>
    <xf numFmtId="164" fontId="3" fillId="0" borderId="5" xfId="1" applyNumberFormat="1" applyFont="1" applyFill="1" applyBorder="1" applyAlignment="1">
      <alignment horizontal="center" vertical="top"/>
    </xf>
    <xf numFmtId="164" fontId="3" fillId="0" borderId="0" xfId="1" applyNumberFormat="1" applyFont="1" applyFill="1" applyBorder="1" applyAlignment="1">
      <alignment horizontal="center" vertical="top"/>
    </xf>
    <xf numFmtId="164" fontId="3" fillId="0" borderId="6" xfId="1" applyNumberFormat="1" applyFont="1" applyFill="1" applyBorder="1" applyAlignment="1">
      <alignment horizontal="center" vertical="top"/>
    </xf>
    <xf numFmtId="15" fontId="21" fillId="0" borderId="5" xfId="0" applyNumberFormat="1" applyFont="1" applyFill="1" applyBorder="1" applyAlignment="1">
      <alignment horizontal="center" vertical="center" wrapText="1"/>
    </xf>
    <xf numFmtId="15" fontId="21" fillId="0" borderId="0" xfId="0" applyNumberFormat="1" applyFont="1" applyFill="1" applyBorder="1" applyAlignment="1">
      <alignment horizontal="center" vertical="center" wrapText="1"/>
    </xf>
    <xf numFmtId="15" fontId="21" fillId="0" borderId="6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49" fontId="12" fillId="0" borderId="5" xfId="0" applyNumberFormat="1" applyFont="1" applyFill="1" applyBorder="1" applyAlignment="1">
      <alignment horizontal="left" vertical="top" wrapText="1"/>
    </xf>
    <xf numFmtId="0" fontId="12" fillId="0" borderId="0" xfId="0" applyFont="1" applyFill="1" applyAlignment="1">
      <alignment horizontal="left" vertical="top" wrapText="1"/>
    </xf>
    <xf numFmtId="0" fontId="12" fillId="0" borderId="6" xfId="0" applyFont="1" applyFill="1" applyBorder="1" applyAlignment="1">
      <alignment horizontal="left" vertical="top" wrapText="1"/>
    </xf>
    <xf numFmtId="49" fontId="12" fillId="11" borderId="5" xfId="0" applyNumberFormat="1" applyFont="1" applyFill="1" applyBorder="1" applyAlignment="1">
      <alignment horizontal="left" vertical="top" wrapText="1"/>
    </xf>
    <xf numFmtId="0" fontId="12" fillId="11" borderId="0" xfId="0" applyFont="1" applyFill="1" applyAlignment="1">
      <alignment horizontal="left" vertical="top" wrapText="1"/>
    </xf>
    <xf numFmtId="0" fontId="12" fillId="11" borderId="6" xfId="0" applyFont="1" applyFill="1" applyBorder="1" applyAlignment="1">
      <alignment horizontal="left" vertical="top" wrapText="1"/>
    </xf>
    <xf numFmtId="0" fontId="5" fillId="0" borderId="33" xfId="0" applyFont="1" applyFill="1" applyBorder="1" applyAlignment="1">
      <alignment horizontal="left" vertical="top" wrapText="1"/>
    </xf>
    <xf numFmtId="0" fontId="5" fillId="0" borderId="25" xfId="0" applyFont="1" applyFill="1" applyBorder="1" applyAlignment="1">
      <alignment horizontal="left" vertical="top" wrapText="1"/>
    </xf>
    <xf numFmtId="0" fontId="5" fillId="0" borderId="27" xfId="0" applyFont="1" applyFill="1" applyBorder="1" applyAlignment="1">
      <alignment horizontal="left" vertical="top" wrapText="1"/>
    </xf>
    <xf numFmtId="49" fontId="3" fillId="24" borderId="5" xfId="0" applyNumberFormat="1" applyFont="1" applyFill="1" applyBorder="1" applyAlignment="1">
      <alignment horizontal="center" vertical="top" wrapText="1"/>
    </xf>
    <xf numFmtId="49" fontId="3" fillId="24" borderId="0" xfId="0" applyNumberFormat="1" applyFont="1" applyFill="1" applyBorder="1" applyAlignment="1">
      <alignment horizontal="center" vertical="top" wrapText="1"/>
    </xf>
    <xf numFmtId="49" fontId="3" fillId="24" borderId="6" xfId="0" applyNumberFormat="1" applyFont="1" applyFill="1" applyBorder="1" applyAlignment="1">
      <alignment horizontal="center" vertical="top" wrapText="1"/>
    </xf>
    <xf numFmtId="49" fontId="3" fillId="24" borderId="5" xfId="0" applyNumberFormat="1" applyFont="1" applyFill="1" applyBorder="1" applyAlignment="1">
      <alignment horizontal="left" vertical="top" wrapText="1"/>
    </xf>
    <xf numFmtId="49" fontId="3" fillId="24" borderId="0" xfId="0" applyNumberFormat="1" applyFont="1" applyFill="1" applyBorder="1" applyAlignment="1">
      <alignment horizontal="left" vertical="top" wrapText="1"/>
    </xf>
    <xf numFmtId="49" fontId="3" fillId="24" borderId="6" xfId="0" applyNumberFormat="1" applyFont="1" applyFill="1" applyBorder="1" applyAlignment="1">
      <alignment horizontal="left" vertical="top" wrapText="1"/>
    </xf>
    <xf numFmtId="49" fontId="3" fillId="23" borderId="5" xfId="0" applyNumberFormat="1" applyFont="1" applyFill="1" applyBorder="1" applyAlignment="1">
      <alignment horizontal="left" vertical="top" wrapText="1"/>
    </xf>
    <xf numFmtId="49" fontId="3" fillId="23" borderId="0" xfId="0" applyNumberFormat="1" applyFont="1" applyFill="1" applyBorder="1" applyAlignment="1">
      <alignment horizontal="left" vertical="top" wrapText="1"/>
    </xf>
    <xf numFmtId="49" fontId="3" fillId="23" borderId="6" xfId="0" applyNumberFormat="1" applyFont="1" applyFill="1" applyBorder="1" applyAlignment="1">
      <alignment horizontal="left" vertical="top" wrapText="1"/>
    </xf>
    <xf numFmtId="49" fontId="12" fillId="24" borderId="5" xfId="0" applyNumberFormat="1" applyFont="1" applyFill="1" applyBorder="1" applyAlignment="1">
      <alignment horizontal="left" vertical="top" wrapText="1"/>
    </xf>
    <xf numFmtId="0" fontId="12" fillId="24" borderId="0" xfId="0" applyFont="1" applyFill="1" applyAlignment="1">
      <alignment horizontal="left" vertical="top" wrapText="1"/>
    </xf>
    <xf numFmtId="0" fontId="12" fillId="24" borderId="6" xfId="0" applyFont="1" applyFill="1" applyBorder="1" applyAlignment="1">
      <alignment horizontal="left" vertical="top" wrapText="1"/>
    </xf>
    <xf numFmtId="0" fontId="3" fillId="23" borderId="5" xfId="0" applyFont="1" applyFill="1" applyBorder="1" applyAlignment="1">
      <alignment horizontal="center" vertical="top"/>
    </xf>
    <xf numFmtId="0" fontId="3" fillId="23" borderId="0" xfId="0" applyFont="1" applyFill="1" applyBorder="1" applyAlignment="1">
      <alignment horizontal="center" vertical="top"/>
    </xf>
    <xf numFmtId="0" fontId="3" fillId="23" borderId="6" xfId="0" applyFont="1" applyFill="1" applyBorder="1" applyAlignment="1">
      <alignment horizontal="center" vertical="top"/>
    </xf>
    <xf numFmtId="164" fontId="3" fillId="23" borderId="5" xfId="1" applyNumberFormat="1" applyFont="1" applyFill="1" applyBorder="1" applyAlignment="1">
      <alignment horizontal="center" vertical="top"/>
    </xf>
    <xf numFmtId="164" fontId="3" fillId="23" borderId="0" xfId="1" applyNumberFormat="1" applyFont="1" applyFill="1" applyBorder="1" applyAlignment="1">
      <alignment horizontal="center" vertical="top"/>
    </xf>
    <xf numFmtId="164" fontId="3" fillId="23" borderId="6" xfId="1" applyNumberFormat="1" applyFont="1" applyFill="1" applyBorder="1" applyAlignment="1">
      <alignment horizontal="center" vertical="top"/>
    </xf>
    <xf numFmtId="0" fontId="28" fillId="0" borderId="5" xfId="0" applyFont="1" applyFill="1" applyBorder="1" applyAlignment="1">
      <alignment horizontal="center" vertical="center" textRotation="255" wrapText="1"/>
    </xf>
    <xf numFmtId="0" fontId="28" fillId="0" borderId="0" xfId="0" applyFont="1" applyFill="1" applyBorder="1" applyAlignment="1">
      <alignment horizontal="center" vertical="center" textRotation="255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49" fontId="3" fillId="22" borderId="5" xfId="0" applyNumberFormat="1" applyFont="1" applyFill="1" applyBorder="1" applyAlignment="1">
      <alignment horizontal="center" vertical="top" wrapText="1"/>
    </xf>
    <xf numFmtId="49" fontId="3" fillId="22" borderId="0" xfId="0" applyNumberFormat="1" applyFont="1" applyFill="1" applyBorder="1" applyAlignment="1">
      <alignment horizontal="center" vertical="top" wrapText="1"/>
    </xf>
    <xf numFmtId="49" fontId="3" fillId="22" borderId="6" xfId="0" applyNumberFormat="1" applyFont="1" applyFill="1" applyBorder="1" applyAlignment="1">
      <alignment horizontal="center" vertical="top" wrapText="1"/>
    </xf>
    <xf numFmtId="49" fontId="3" fillId="22" borderId="5" xfId="0" applyNumberFormat="1" applyFont="1" applyFill="1" applyBorder="1" applyAlignment="1">
      <alignment horizontal="left" vertical="top" wrapText="1"/>
    </xf>
    <xf numFmtId="49" fontId="3" fillId="22" borderId="0" xfId="0" applyNumberFormat="1" applyFont="1" applyFill="1" applyBorder="1" applyAlignment="1">
      <alignment horizontal="left" vertical="top" wrapText="1"/>
    </xf>
    <xf numFmtId="49" fontId="3" fillId="22" borderId="6" xfId="0" applyNumberFormat="1" applyFont="1" applyFill="1" applyBorder="1" applyAlignment="1">
      <alignment horizontal="left" vertical="top" wrapText="1"/>
    </xf>
    <xf numFmtId="49" fontId="12" fillId="22" borderId="5" xfId="0" applyNumberFormat="1" applyFont="1" applyFill="1" applyBorder="1" applyAlignment="1">
      <alignment horizontal="left" vertical="top" wrapText="1"/>
    </xf>
    <xf numFmtId="0" fontId="12" fillId="22" borderId="0" xfId="0" applyFont="1" applyFill="1" applyAlignment="1">
      <alignment horizontal="left" vertical="top" wrapText="1"/>
    </xf>
    <xf numFmtId="0" fontId="12" fillId="22" borderId="6" xfId="0" applyFont="1" applyFill="1" applyBorder="1" applyAlignment="1">
      <alignment horizontal="left" vertical="top" wrapText="1"/>
    </xf>
    <xf numFmtId="0" fontId="3" fillId="22" borderId="5" xfId="0" applyFont="1" applyFill="1" applyBorder="1" applyAlignment="1">
      <alignment horizontal="center" vertical="top"/>
    </xf>
    <xf numFmtId="0" fontId="3" fillId="22" borderId="0" xfId="0" applyFont="1" applyFill="1" applyBorder="1" applyAlignment="1">
      <alignment horizontal="center" vertical="top"/>
    </xf>
    <xf numFmtId="0" fontId="3" fillId="22" borderId="6" xfId="0" applyFont="1" applyFill="1" applyBorder="1" applyAlignment="1">
      <alignment horizontal="center" vertical="top"/>
    </xf>
    <xf numFmtId="164" fontId="3" fillId="22" borderId="5" xfId="1" applyNumberFormat="1" applyFont="1" applyFill="1" applyBorder="1" applyAlignment="1">
      <alignment horizontal="center" vertical="top"/>
    </xf>
    <xf numFmtId="164" fontId="3" fillId="22" borderId="0" xfId="1" applyNumberFormat="1" applyFont="1" applyFill="1" applyBorder="1" applyAlignment="1">
      <alignment horizontal="center" vertical="top"/>
    </xf>
    <xf numFmtId="164" fontId="3" fillId="22" borderId="6" xfId="1" applyNumberFormat="1" applyFont="1" applyFill="1" applyBorder="1" applyAlignment="1">
      <alignment horizontal="center" vertical="top"/>
    </xf>
    <xf numFmtId="164" fontId="4" fillId="0" borderId="6" xfId="1" applyNumberFormat="1" applyFont="1" applyFill="1" applyBorder="1" applyAlignment="1">
      <alignment horizontal="center" vertical="top"/>
    </xf>
    <xf numFmtId="0" fontId="4" fillId="0" borderId="5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center" vertical="top"/>
    </xf>
    <xf numFmtId="15" fontId="31" fillId="0" borderId="5" xfId="0" applyNumberFormat="1" applyFont="1" applyFill="1" applyBorder="1" applyAlignment="1">
      <alignment horizontal="center" vertical="top" wrapText="1"/>
    </xf>
    <xf numFmtId="15" fontId="31" fillId="0" borderId="0" xfId="0" applyNumberFormat="1" applyFont="1" applyFill="1" applyBorder="1" applyAlignment="1">
      <alignment horizontal="center" vertical="top" wrapText="1"/>
    </xf>
    <xf numFmtId="15" fontId="31" fillId="0" borderId="6" xfId="0" applyNumberFormat="1" applyFont="1" applyFill="1" applyBorder="1" applyAlignment="1">
      <alignment horizontal="center" vertical="top" wrapText="1"/>
    </xf>
    <xf numFmtId="164" fontId="4" fillId="22" borderId="5" xfId="1" applyNumberFormat="1" applyFont="1" applyFill="1" applyBorder="1" applyAlignment="1">
      <alignment horizontal="center" vertical="top"/>
    </xf>
    <xf numFmtId="164" fontId="4" fillId="22" borderId="0" xfId="1" applyNumberFormat="1" applyFont="1" applyFill="1" applyBorder="1" applyAlignment="1">
      <alignment horizontal="center" vertical="top"/>
    </xf>
    <xf numFmtId="164" fontId="4" fillId="22" borderId="6" xfId="1" applyNumberFormat="1" applyFont="1" applyFill="1" applyBorder="1" applyAlignment="1">
      <alignment horizontal="center" vertical="top"/>
    </xf>
    <xf numFmtId="15" fontId="4" fillId="22" borderId="5" xfId="0" applyNumberFormat="1" applyFont="1" applyFill="1" applyBorder="1" applyAlignment="1">
      <alignment horizontal="center" vertical="top"/>
    </xf>
    <xf numFmtId="15" fontId="4" fillId="22" borderId="0" xfId="0" applyNumberFormat="1" applyFont="1" applyFill="1" applyBorder="1" applyAlignment="1">
      <alignment horizontal="center" vertical="top"/>
    </xf>
    <xf numFmtId="15" fontId="4" fillId="22" borderId="6" xfId="0" applyNumberFormat="1" applyFont="1" applyFill="1" applyBorder="1" applyAlignment="1">
      <alignment horizontal="center" vertical="top"/>
    </xf>
    <xf numFmtId="0" fontId="5" fillId="22" borderId="33" xfId="0" applyFont="1" applyFill="1" applyBorder="1" applyAlignment="1">
      <alignment horizontal="left" vertical="top"/>
    </xf>
    <xf numFmtId="0" fontId="5" fillId="22" borderId="25" xfId="0" applyFont="1" applyFill="1" applyBorder="1" applyAlignment="1">
      <alignment horizontal="left" vertical="top"/>
    </xf>
    <xf numFmtId="0" fontId="5" fillId="22" borderId="27" xfId="0" applyFont="1" applyFill="1" applyBorder="1" applyAlignment="1">
      <alignment horizontal="left" vertical="top"/>
    </xf>
    <xf numFmtId="49" fontId="3" fillId="1" borderId="5" xfId="0" applyNumberFormat="1" applyFont="1" applyFill="1" applyBorder="1" applyAlignment="1">
      <alignment horizontal="left" vertical="top" wrapText="1"/>
    </xf>
    <xf numFmtId="49" fontId="3" fillId="1" borderId="0" xfId="0" applyNumberFormat="1" applyFont="1" applyFill="1" applyBorder="1" applyAlignment="1">
      <alignment horizontal="left" vertical="top" wrapText="1"/>
    </xf>
    <xf numFmtId="49" fontId="3" fillId="1" borderId="6" xfId="0" applyNumberFormat="1" applyFont="1" applyFill="1" applyBorder="1" applyAlignment="1">
      <alignment horizontal="left" vertical="top" wrapText="1"/>
    </xf>
    <xf numFmtId="0" fontId="3" fillId="1" borderId="5" xfId="0" applyNumberFormat="1" applyFont="1" applyFill="1" applyBorder="1" applyAlignment="1">
      <alignment horizontal="left" vertical="top" wrapText="1"/>
    </xf>
    <xf numFmtId="0" fontId="4" fillId="22" borderId="5" xfId="0" applyFont="1" applyFill="1" applyBorder="1" applyAlignment="1">
      <alignment horizontal="center" vertical="top"/>
    </xf>
    <xf numFmtId="0" fontId="4" fillId="22" borderId="0" xfId="0" applyFont="1" applyFill="1" applyBorder="1" applyAlignment="1">
      <alignment horizontal="center" vertical="top"/>
    </xf>
    <xf numFmtId="0" fontId="4" fillId="22" borderId="6" xfId="0" applyFont="1" applyFill="1" applyBorder="1" applyAlignment="1">
      <alignment horizontal="center" vertical="top"/>
    </xf>
    <xf numFmtId="0" fontId="3" fillId="22" borderId="5" xfId="0" applyNumberFormat="1" applyFont="1" applyFill="1" applyBorder="1" applyAlignment="1">
      <alignment horizontal="left" vertical="top" wrapText="1"/>
    </xf>
    <xf numFmtId="0" fontId="3" fillId="0" borderId="5" xfId="0" applyNumberFormat="1" applyFont="1" applyFill="1" applyBorder="1" applyAlignment="1">
      <alignment horizontal="left" vertical="top" wrapText="1"/>
    </xf>
    <xf numFmtId="0" fontId="4" fillId="1" borderId="5" xfId="0" applyNumberFormat="1" applyFont="1" applyFill="1" applyBorder="1" applyAlignment="1">
      <alignment horizontal="left" vertical="top" wrapText="1"/>
    </xf>
    <xf numFmtId="164" fontId="4" fillId="11" borderId="5" xfId="1" applyNumberFormat="1" applyFont="1" applyFill="1" applyBorder="1" applyAlignment="1">
      <alignment horizontal="center" vertical="top"/>
    </xf>
    <xf numFmtId="164" fontId="4" fillId="11" borderId="0" xfId="1" applyNumberFormat="1" applyFont="1" applyFill="1" applyBorder="1" applyAlignment="1">
      <alignment horizontal="center" vertical="top"/>
    </xf>
    <xf numFmtId="164" fontId="4" fillId="11" borderId="6" xfId="1" applyNumberFormat="1" applyFont="1" applyFill="1" applyBorder="1" applyAlignment="1">
      <alignment horizontal="center" vertical="top"/>
    </xf>
    <xf numFmtId="15" fontId="12" fillId="0" borderId="5" xfId="0" applyNumberFormat="1" applyFont="1" applyFill="1" applyBorder="1" applyAlignment="1">
      <alignment horizontal="center" vertical="top" wrapText="1"/>
    </xf>
    <xf numFmtId="15" fontId="12" fillId="0" borderId="0" xfId="0" applyNumberFormat="1" applyFont="1" applyFill="1" applyBorder="1" applyAlignment="1">
      <alignment horizontal="center" vertical="top"/>
    </xf>
    <xf numFmtId="15" fontId="12" fillId="0" borderId="6" xfId="0" applyNumberFormat="1" applyFont="1" applyFill="1" applyBorder="1" applyAlignment="1">
      <alignment horizontal="center" vertical="top"/>
    </xf>
    <xf numFmtId="49" fontId="3" fillId="19" borderId="5" xfId="0" applyNumberFormat="1" applyFont="1" applyFill="1" applyBorder="1" applyAlignment="1">
      <alignment horizontal="left" vertical="top" wrapText="1"/>
    </xf>
    <xf numFmtId="49" fontId="3" fillId="19" borderId="0" xfId="0" applyNumberFormat="1" applyFont="1" applyFill="1" applyBorder="1" applyAlignment="1">
      <alignment horizontal="left" vertical="top" wrapText="1"/>
    </xf>
    <xf numFmtId="49" fontId="3" fillId="19" borderId="6" xfId="0" applyNumberFormat="1" applyFont="1" applyFill="1" applyBorder="1" applyAlignment="1">
      <alignment horizontal="left" vertical="top" wrapText="1"/>
    </xf>
    <xf numFmtId="0" fontId="4" fillId="11" borderId="5" xfId="0" applyFont="1" applyFill="1" applyBorder="1" applyAlignment="1">
      <alignment horizontal="center" vertical="top" wrapText="1"/>
    </xf>
    <xf numFmtId="0" fontId="4" fillId="11" borderId="0" xfId="0" applyFont="1" applyFill="1" applyBorder="1" applyAlignment="1">
      <alignment horizontal="center" vertical="top" wrapText="1"/>
    </xf>
    <xf numFmtId="0" fontId="4" fillId="11" borderId="6" xfId="0" applyFont="1" applyFill="1" applyBorder="1" applyAlignment="1">
      <alignment horizontal="center" vertical="top" wrapText="1"/>
    </xf>
    <xf numFmtId="15" fontId="4" fillId="11" borderId="5" xfId="0" applyNumberFormat="1" applyFont="1" applyFill="1" applyBorder="1" applyAlignment="1">
      <alignment horizontal="center" vertical="top"/>
    </xf>
    <xf numFmtId="15" fontId="4" fillId="11" borderId="0" xfId="0" applyNumberFormat="1" applyFont="1" applyFill="1" applyBorder="1" applyAlignment="1">
      <alignment horizontal="center" vertical="top"/>
    </xf>
    <xf numFmtId="15" fontId="4" fillId="11" borderId="6" xfId="0" applyNumberFormat="1" applyFont="1" applyFill="1" applyBorder="1" applyAlignment="1">
      <alignment horizontal="center" vertical="top"/>
    </xf>
    <xf numFmtId="0" fontId="28" fillId="0" borderId="18" xfId="0" applyFont="1" applyFill="1" applyBorder="1" applyAlignment="1">
      <alignment horizontal="center" vertical="top" textRotation="255"/>
    </xf>
    <xf numFmtId="0" fontId="28" fillId="0" borderId="19" xfId="0" applyFont="1" applyFill="1" applyBorder="1" applyAlignment="1">
      <alignment horizontal="center" vertical="top" textRotation="255"/>
    </xf>
    <xf numFmtId="0" fontId="4" fillId="0" borderId="18" xfId="0" applyFont="1" applyFill="1" applyBorder="1" applyAlignment="1">
      <alignment horizontal="center" vertical="top" textRotation="255"/>
    </xf>
    <xf numFmtId="0" fontId="4" fillId="0" borderId="19" xfId="0" applyFont="1" applyFill="1" applyBorder="1" applyAlignment="1">
      <alignment horizontal="center" vertical="top" textRotation="255"/>
    </xf>
    <xf numFmtId="0" fontId="4" fillId="22" borderId="18" xfId="0" applyFont="1" applyFill="1" applyBorder="1" applyAlignment="1">
      <alignment horizontal="center" vertical="top" textRotation="255"/>
    </xf>
    <xf numFmtId="0" fontId="4" fillId="22" borderId="19" xfId="0" applyFont="1" applyFill="1" applyBorder="1" applyAlignment="1">
      <alignment horizontal="center" vertical="top" textRotation="255"/>
    </xf>
    <xf numFmtId="0" fontId="28" fillId="19" borderId="18" xfId="0" applyFont="1" applyFill="1" applyBorder="1" applyAlignment="1">
      <alignment horizontal="center" vertical="top" textRotation="255"/>
    </xf>
    <xf numFmtId="0" fontId="28" fillId="19" borderId="19" xfId="0" applyFont="1" applyFill="1" applyBorder="1" applyAlignment="1">
      <alignment horizontal="center" vertical="top" textRotation="255"/>
    </xf>
    <xf numFmtId="0" fontId="5" fillId="1" borderId="33" xfId="0" applyFont="1" applyFill="1" applyBorder="1" applyAlignment="1">
      <alignment horizontal="left" vertical="top" wrapText="1"/>
    </xf>
    <xf numFmtId="0" fontId="5" fillId="1" borderId="25" xfId="0" applyFont="1" applyFill="1" applyBorder="1" applyAlignment="1">
      <alignment horizontal="left" vertical="top" wrapText="1"/>
    </xf>
    <xf numFmtId="0" fontId="5" fillId="1" borderId="27" xfId="0" applyFont="1" applyFill="1" applyBorder="1" applyAlignment="1">
      <alignment horizontal="left" vertical="top" wrapText="1"/>
    </xf>
    <xf numFmtId="49" fontId="24" fillId="14" borderId="5" xfId="0" applyNumberFormat="1" applyFont="1" applyFill="1" applyBorder="1" applyAlignment="1">
      <alignment horizontal="left" vertical="top" wrapText="1"/>
    </xf>
    <xf numFmtId="49" fontId="24" fillId="14" borderId="0" xfId="0" applyNumberFormat="1" applyFont="1" applyFill="1" applyBorder="1" applyAlignment="1">
      <alignment horizontal="left" vertical="top" wrapText="1"/>
    </xf>
    <xf numFmtId="49" fontId="24" fillId="14" borderId="6" xfId="0" applyNumberFormat="1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center" vertical="top" wrapText="1"/>
    </xf>
    <xf numFmtId="15" fontId="21" fillId="0" borderId="5" xfId="0" applyNumberFormat="1" applyFont="1" applyFill="1" applyBorder="1" applyAlignment="1">
      <alignment horizontal="center" vertical="top" wrapText="1"/>
    </xf>
    <xf numFmtId="15" fontId="21" fillId="0" borderId="0" xfId="0" applyNumberFormat="1" applyFont="1" applyFill="1" applyBorder="1" applyAlignment="1">
      <alignment horizontal="center" vertical="top" wrapText="1"/>
    </xf>
    <xf numFmtId="15" fontId="21" fillId="0" borderId="6" xfId="0" applyNumberFormat="1" applyFont="1" applyFill="1" applyBorder="1" applyAlignment="1">
      <alignment horizontal="center" vertical="top" wrapText="1"/>
    </xf>
    <xf numFmtId="0" fontId="5" fillId="22" borderId="33" xfId="0" applyFont="1" applyFill="1" applyBorder="1" applyAlignment="1">
      <alignment horizontal="left" vertical="top" wrapText="1"/>
    </xf>
    <xf numFmtId="0" fontId="5" fillId="22" borderId="25" xfId="0" applyFont="1" applyFill="1" applyBorder="1" applyAlignment="1">
      <alignment horizontal="left" vertical="top" wrapText="1"/>
    </xf>
    <xf numFmtId="0" fontId="5" fillId="22" borderId="27" xfId="0" applyFont="1" applyFill="1" applyBorder="1" applyAlignment="1">
      <alignment horizontal="left" vertical="top" wrapText="1"/>
    </xf>
    <xf numFmtId="15" fontId="4" fillId="14" borderId="5" xfId="0" applyNumberFormat="1" applyFont="1" applyFill="1" applyBorder="1" applyAlignment="1">
      <alignment horizontal="center" vertical="top"/>
    </xf>
    <xf numFmtId="15" fontId="4" fillId="14" borderId="0" xfId="0" applyNumberFormat="1" applyFont="1" applyFill="1" applyBorder="1" applyAlignment="1">
      <alignment horizontal="center" vertical="top"/>
    </xf>
    <xf numFmtId="15" fontId="4" fillId="14" borderId="6" xfId="0" applyNumberFormat="1" applyFont="1" applyFill="1" applyBorder="1" applyAlignment="1">
      <alignment horizontal="center" vertical="top"/>
    </xf>
    <xf numFmtId="15" fontId="4" fillId="23" borderId="5" xfId="0" applyNumberFormat="1" applyFont="1" applyFill="1" applyBorder="1" applyAlignment="1">
      <alignment horizontal="center" vertical="top"/>
    </xf>
    <xf numFmtId="15" fontId="4" fillId="23" borderId="0" xfId="0" applyNumberFormat="1" applyFont="1" applyFill="1" applyBorder="1" applyAlignment="1">
      <alignment horizontal="center" vertical="top"/>
    </xf>
    <xf numFmtId="15" fontId="4" fillId="23" borderId="6" xfId="0" applyNumberFormat="1" applyFont="1" applyFill="1" applyBorder="1" applyAlignment="1">
      <alignment horizontal="center" vertical="top"/>
    </xf>
    <xf numFmtId="0" fontId="5" fillId="11" borderId="33" xfId="0" applyFont="1" applyFill="1" applyBorder="1" applyAlignment="1">
      <alignment horizontal="left" vertical="top" wrapText="1"/>
    </xf>
    <xf numFmtId="0" fontId="5" fillId="11" borderId="25" xfId="0" applyFont="1" applyFill="1" applyBorder="1" applyAlignment="1">
      <alignment horizontal="left" vertical="top" wrapText="1"/>
    </xf>
    <xf numFmtId="0" fontId="5" fillId="11" borderId="27" xfId="0" applyFont="1" applyFill="1" applyBorder="1" applyAlignment="1">
      <alignment horizontal="left" vertical="top" wrapText="1"/>
    </xf>
    <xf numFmtId="0" fontId="5" fillId="0" borderId="27" xfId="0" applyFont="1" applyFill="1" applyBorder="1" applyAlignment="1">
      <alignment horizontal="center" vertical="top" wrapText="1"/>
    </xf>
    <xf numFmtId="0" fontId="4" fillId="22" borderId="5" xfId="0" applyFont="1" applyFill="1" applyBorder="1" applyAlignment="1">
      <alignment horizontal="center" vertical="top" wrapText="1"/>
    </xf>
    <xf numFmtId="0" fontId="4" fillId="22" borderId="0" xfId="0" applyFont="1" applyFill="1" applyBorder="1" applyAlignment="1">
      <alignment horizontal="center" vertical="top" wrapText="1"/>
    </xf>
    <xf numFmtId="0" fontId="4" fillId="22" borderId="6" xfId="0" applyFont="1" applyFill="1" applyBorder="1" applyAlignment="1">
      <alignment horizontal="center" vertical="top" wrapText="1"/>
    </xf>
    <xf numFmtId="49" fontId="26" fillId="0" borderId="5" xfId="0" applyNumberFormat="1" applyFont="1" applyFill="1" applyBorder="1" applyAlignment="1">
      <alignment horizontal="left" vertical="top" wrapText="1"/>
    </xf>
    <xf numFmtId="49" fontId="26" fillId="0" borderId="0" xfId="0" applyNumberFormat="1" applyFont="1" applyFill="1" applyBorder="1" applyAlignment="1">
      <alignment horizontal="left" vertical="top" wrapText="1"/>
    </xf>
    <xf numFmtId="49" fontId="26" fillId="0" borderId="6" xfId="0" applyNumberFormat="1" applyFont="1" applyFill="1" applyBorder="1" applyAlignment="1">
      <alignment horizontal="left" vertical="top" wrapText="1"/>
    </xf>
    <xf numFmtId="0" fontId="4" fillId="1" borderId="5" xfId="0" applyFont="1" applyFill="1" applyBorder="1" applyAlignment="1">
      <alignment horizontal="center" vertical="top" wrapText="1"/>
    </xf>
    <xf numFmtId="0" fontId="4" fillId="1" borderId="0" xfId="0" applyFont="1" applyFill="1" applyBorder="1" applyAlignment="1">
      <alignment horizontal="center" vertical="top" wrapText="1"/>
    </xf>
    <xf numFmtId="0" fontId="4" fillId="1" borderId="6" xfId="0" applyFont="1" applyFill="1" applyBorder="1" applyAlignment="1">
      <alignment horizontal="center" vertical="top" wrapText="1"/>
    </xf>
    <xf numFmtId="49" fontId="3" fillId="14" borderId="5" xfId="0" applyNumberFormat="1" applyFont="1" applyFill="1" applyBorder="1" applyAlignment="1">
      <alignment horizontal="left" vertical="top" wrapText="1"/>
    </xf>
    <xf numFmtId="49" fontId="3" fillId="14" borderId="0" xfId="0" applyNumberFormat="1" applyFont="1" applyFill="1" applyBorder="1" applyAlignment="1">
      <alignment horizontal="left" vertical="top" wrapText="1"/>
    </xf>
    <xf numFmtId="49" fontId="3" fillId="14" borderId="6" xfId="0" applyNumberFormat="1" applyFont="1" applyFill="1" applyBorder="1" applyAlignment="1">
      <alignment horizontal="left" vertical="top" wrapText="1"/>
    </xf>
    <xf numFmtId="0" fontId="4" fillId="14" borderId="5" xfId="0" applyFont="1" applyFill="1" applyBorder="1" applyAlignment="1">
      <alignment horizontal="center" vertical="top" wrapText="1"/>
    </xf>
    <xf numFmtId="0" fontId="4" fillId="14" borderId="0" xfId="0" applyFont="1" applyFill="1" applyBorder="1" applyAlignment="1">
      <alignment horizontal="center" vertical="top" wrapText="1"/>
    </xf>
    <xf numFmtId="0" fontId="4" fillId="14" borderId="6" xfId="0" applyFont="1" applyFill="1" applyBorder="1" applyAlignment="1">
      <alignment horizontal="center" vertical="top" wrapText="1"/>
    </xf>
    <xf numFmtId="164" fontId="4" fillId="14" borderId="5" xfId="1" applyNumberFormat="1" applyFont="1" applyFill="1" applyBorder="1" applyAlignment="1">
      <alignment horizontal="center" vertical="top"/>
    </xf>
    <xf numFmtId="164" fontId="4" fillId="14" borderId="0" xfId="1" applyNumberFormat="1" applyFont="1" applyFill="1" applyBorder="1" applyAlignment="1">
      <alignment horizontal="center" vertical="top"/>
    </xf>
    <xf numFmtId="164" fontId="4" fillId="14" borderId="6" xfId="1" applyNumberFormat="1" applyFont="1" applyFill="1" applyBorder="1" applyAlignment="1">
      <alignment horizontal="center" vertical="top"/>
    </xf>
    <xf numFmtId="15" fontId="31" fillId="0" borderId="5" xfId="0" applyNumberFormat="1" applyFont="1" applyFill="1" applyBorder="1" applyAlignment="1">
      <alignment horizontal="center" vertical="top"/>
    </xf>
    <xf numFmtId="15" fontId="31" fillId="0" borderId="0" xfId="0" applyNumberFormat="1" applyFont="1" applyFill="1" applyBorder="1" applyAlignment="1">
      <alignment horizontal="center" vertical="top"/>
    </xf>
    <xf numFmtId="15" fontId="31" fillId="0" borderId="6" xfId="0" applyNumberFormat="1" applyFont="1" applyFill="1" applyBorder="1" applyAlignment="1">
      <alignment horizontal="center" vertical="top"/>
    </xf>
    <xf numFmtId="0" fontId="5" fillId="14" borderId="33" xfId="0" applyFont="1" applyFill="1" applyBorder="1" applyAlignment="1">
      <alignment horizontal="left" vertical="top" wrapText="1"/>
    </xf>
    <xf numFmtId="0" fontId="5" fillId="14" borderId="25" xfId="0" applyFont="1" applyFill="1" applyBorder="1" applyAlignment="1">
      <alignment horizontal="left" vertical="top" wrapText="1"/>
    </xf>
    <xf numFmtId="0" fontId="5" fillId="14" borderId="27" xfId="0" applyFont="1" applyFill="1" applyBorder="1" applyAlignment="1">
      <alignment horizontal="left" vertical="top" wrapText="1"/>
    </xf>
    <xf numFmtId="15" fontId="23" fillId="0" borderId="5" xfId="0" applyNumberFormat="1" applyFont="1" applyFill="1" applyBorder="1" applyAlignment="1">
      <alignment horizontal="center" vertical="top"/>
    </xf>
    <xf numFmtId="15" fontId="23" fillId="0" borderId="0" xfId="0" applyNumberFormat="1" applyFont="1" applyFill="1" applyBorder="1" applyAlignment="1">
      <alignment horizontal="center" vertical="top"/>
    </xf>
    <xf numFmtId="15" fontId="23" fillId="0" borderId="6" xfId="0" applyNumberFormat="1" applyFont="1" applyFill="1" applyBorder="1" applyAlignment="1">
      <alignment horizontal="center" vertical="top"/>
    </xf>
    <xf numFmtId="49" fontId="26" fillId="22" borderId="5" xfId="0" applyNumberFormat="1" applyFont="1" applyFill="1" applyBorder="1" applyAlignment="1">
      <alignment horizontal="left" vertical="top" wrapText="1"/>
    </xf>
    <xf numFmtId="49" fontId="26" fillId="22" borderId="0" xfId="0" applyNumberFormat="1" applyFont="1" applyFill="1" applyBorder="1" applyAlignment="1">
      <alignment horizontal="left" vertical="top" wrapText="1"/>
    </xf>
    <xf numFmtId="49" fontId="26" fillId="22" borderId="6" xfId="0" applyNumberFormat="1" applyFont="1" applyFill="1" applyBorder="1" applyAlignment="1">
      <alignment horizontal="left" vertical="top" wrapText="1"/>
    </xf>
    <xf numFmtId="0" fontId="5" fillId="23" borderId="33" xfId="0" applyFont="1" applyFill="1" applyBorder="1" applyAlignment="1">
      <alignment horizontal="left" vertical="top" wrapText="1"/>
    </xf>
    <xf numFmtId="0" fontId="5" fillId="23" borderId="25" xfId="0" applyFont="1" applyFill="1" applyBorder="1" applyAlignment="1">
      <alignment horizontal="left" vertical="top" wrapText="1"/>
    </xf>
    <xf numFmtId="0" fontId="5" fillId="23" borderId="27" xfId="0" applyFont="1" applyFill="1" applyBorder="1" applyAlignment="1">
      <alignment horizontal="left" vertical="top" wrapText="1"/>
    </xf>
    <xf numFmtId="0" fontId="4" fillId="23" borderId="5" xfId="0" applyFont="1" applyFill="1" applyBorder="1" applyAlignment="1">
      <alignment horizontal="center" vertical="top" wrapText="1"/>
    </xf>
    <xf numFmtId="0" fontId="4" fillId="23" borderId="0" xfId="0" applyFont="1" applyFill="1" applyBorder="1" applyAlignment="1">
      <alignment horizontal="center" vertical="top" wrapText="1"/>
    </xf>
    <xf numFmtId="0" fontId="4" fillId="23" borderId="6" xfId="0" applyFont="1" applyFill="1" applyBorder="1" applyAlignment="1">
      <alignment horizontal="center" vertical="top" wrapText="1"/>
    </xf>
    <xf numFmtId="164" fontId="4" fillId="23" borderId="5" xfId="1" applyNumberFormat="1" applyFont="1" applyFill="1" applyBorder="1" applyAlignment="1">
      <alignment horizontal="center" vertical="top"/>
    </xf>
    <xf numFmtId="164" fontId="4" fillId="23" borderId="0" xfId="1" applyNumberFormat="1" applyFont="1" applyFill="1" applyBorder="1" applyAlignment="1">
      <alignment horizontal="center" vertical="top"/>
    </xf>
    <xf numFmtId="164" fontId="4" fillId="23" borderId="6" xfId="1" applyNumberFormat="1" applyFont="1" applyFill="1" applyBorder="1" applyAlignment="1">
      <alignment horizontal="center" vertical="top"/>
    </xf>
    <xf numFmtId="0" fontId="4" fillId="19" borderId="17" xfId="0" applyFont="1" applyFill="1" applyBorder="1" applyAlignment="1">
      <alignment vertical="center" textRotation="90"/>
    </xf>
    <xf numFmtId="0" fontId="4" fillId="19" borderId="18" xfId="0" applyFont="1" applyFill="1" applyBorder="1" applyAlignment="1">
      <alignment vertical="center" textRotation="90"/>
    </xf>
    <xf numFmtId="0" fontId="4" fillId="19" borderId="19" xfId="0" applyFont="1" applyFill="1" applyBorder="1" applyAlignment="1">
      <alignment vertical="center" textRotation="90"/>
    </xf>
    <xf numFmtId="49" fontId="3" fillId="8" borderId="5" xfId="0" applyNumberFormat="1" applyFont="1" applyFill="1" applyBorder="1" applyAlignment="1">
      <alignment horizontal="center" vertical="top" wrapText="1"/>
    </xf>
    <xf numFmtId="49" fontId="3" fillId="8" borderId="0" xfId="0" applyNumberFormat="1" applyFont="1" applyFill="1" applyBorder="1" applyAlignment="1">
      <alignment horizontal="center" vertical="top" wrapText="1"/>
    </xf>
    <xf numFmtId="49" fontId="3" fillId="8" borderId="6" xfId="0" applyNumberFormat="1" applyFont="1" applyFill="1" applyBorder="1" applyAlignment="1">
      <alignment horizontal="center" vertical="top" wrapText="1"/>
    </xf>
    <xf numFmtId="49" fontId="3" fillId="8" borderId="5" xfId="0" applyNumberFormat="1" applyFont="1" applyFill="1" applyBorder="1" applyAlignment="1">
      <alignment horizontal="left" vertical="top" wrapText="1"/>
    </xf>
    <xf numFmtId="49" fontId="3" fillId="8" borderId="0" xfId="0" applyNumberFormat="1" applyFont="1" applyFill="1" applyBorder="1" applyAlignment="1">
      <alignment horizontal="left" vertical="top" wrapText="1"/>
    </xf>
    <xf numFmtId="49" fontId="3" fillId="8" borderId="6" xfId="0" applyNumberFormat="1" applyFont="1" applyFill="1" applyBorder="1" applyAlignment="1">
      <alignment horizontal="left" vertical="top" wrapText="1"/>
    </xf>
    <xf numFmtId="49" fontId="9" fillId="11" borderId="5" xfId="0" applyNumberFormat="1" applyFont="1" applyFill="1" applyBorder="1" applyAlignment="1">
      <alignment horizontal="left" vertical="top" wrapText="1"/>
    </xf>
    <xf numFmtId="49" fontId="9" fillId="11" borderId="0" xfId="0" applyNumberFormat="1" applyFont="1" applyFill="1" applyBorder="1" applyAlignment="1">
      <alignment horizontal="left" vertical="top" wrapText="1"/>
    </xf>
    <xf numFmtId="49" fontId="9" fillId="11" borderId="6" xfId="0" applyNumberFormat="1" applyFont="1" applyFill="1" applyBorder="1" applyAlignment="1">
      <alignment horizontal="left" vertical="top" wrapText="1"/>
    </xf>
    <xf numFmtId="49" fontId="9" fillId="0" borderId="5" xfId="0" applyNumberFormat="1" applyFont="1" applyFill="1" applyBorder="1" applyAlignment="1">
      <alignment horizontal="left" vertical="top" wrapText="1"/>
    </xf>
    <xf numFmtId="49" fontId="9" fillId="0" borderId="0" xfId="0" applyNumberFormat="1" applyFont="1" applyFill="1" applyBorder="1" applyAlignment="1">
      <alignment horizontal="left" vertical="top" wrapText="1"/>
    </xf>
    <xf numFmtId="49" fontId="9" fillId="0" borderId="6" xfId="0" applyNumberFormat="1" applyFont="1" applyFill="1" applyBorder="1" applyAlignment="1">
      <alignment horizontal="left" vertical="top" wrapText="1"/>
    </xf>
    <xf numFmtId="15" fontId="3" fillId="0" borderId="5" xfId="0" applyNumberFormat="1" applyFont="1" applyFill="1" applyBorder="1" applyAlignment="1">
      <alignment horizontal="center" vertical="center"/>
    </xf>
    <xf numFmtId="15" fontId="3" fillId="0" borderId="0" xfId="0" applyNumberFormat="1" applyFont="1" applyFill="1" applyBorder="1" applyAlignment="1">
      <alignment horizontal="center" vertical="center"/>
    </xf>
    <xf numFmtId="15" fontId="3" fillId="0" borderId="6" xfId="0" applyNumberFormat="1" applyFont="1" applyFill="1" applyBorder="1" applyAlignment="1">
      <alignment horizontal="center" vertical="center"/>
    </xf>
    <xf numFmtId="49" fontId="25" fillId="11" borderId="5" xfId="0" applyNumberFormat="1" applyFont="1" applyFill="1" applyBorder="1" applyAlignment="1">
      <alignment horizontal="left" vertical="top" wrapText="1"/>
    </xf>
    <xf numFmtId="49" fontId="25" fillId="11" borderId="0" xfId="0" applyNumberFormat="1" applyFont="1" applyFill="1" applyBorder="1" applyAlignment="1">
      <alignment horizontal="left" vertical="top" wrapText="1"/>
    </xf>
    <xf numFmtId="49" fontId="25" fillId="11" borderId="6" xfId="0" applyNumberFormat="1" applyFont="1" applyFill="1" applyBorder="1" applyAlignment="1">
      <alignment horizontal="left" vertical="top" wrapText="1"/>
    </xf>
    <xf numFmtId="15" fontId="3" fillId="0" borderId="5" xfId="0" applyNumberFormat="1" applyFont="1" applyFill="1" applyBorder="1" applyAlignment="1">
      <alignment horizontal="center" vertical="center" wrapText="1"/>
    </xf>
    <xf numFmtId="15" fontId="3" fillId="0" borderId="0" xfId="0" applyNumberFormat="1" applyFont="1" applyFill="1" applyBorder="1" applyAlignment="1">
      <alignment horizontal="center" vertical="center" wrapText="1"/>
    </xf>
    <xf numFmtId="15" fontId="3" fillId="0" borderId="6" xfId="0" applyNumberFormat="1" applyFont="1" applyFill="1" applyBorder="1" applyAlignment="1">
      <alignment horizontal="center" vertical="center" wrapText="1"/>
    </xf>
    <xf numFmtId="0" fontId="30" fillId="0" borderId="33" xfId="0" applyFont="1" applyFill="1" applyBorder="1" applyAlignment="1">
      <alignment horizontal="left" vertical="top" wrapText="1"/>
    </xf>
    <xf numFmtId="0" fontId="30" fillId="0" borderId="25" xfId="0" applyFont="1" applyFill="1" applyBorder="1" applyAlignment="1">
      <alignment horizontal="left" vertical="top" wrapText="1"/>
    </xf>
    <xf numFmtId="0" fontId="30" fillId="0" borderId="27" xfId="0" applyFont="1" applyFill="1" applyBorder="1" applyAlignment="1">
      <alignment horizontal="left" vertical="top" wrapText="1"/>
    </xf>
    <xf numFmtId="15" fontId="3" fillId="1" borderId="5" xfId="0" applyNumberFormat="1" applyFont="1" applyFill="1" applyBorder="1" applyAlignment="1">
      <alignment horizontal="center" vertical="center"/>
    </xf>
    <xf numFmtId="15" fontId="3" fillId="1" borderId="0" xfId="0" applyNumberFormat="1" applyFont="1" applyFill="1" applyBorder="1" applyAlignment="1">
      <alignment horizontal="center" vertical="center"/>
    </xf>
    <xf numFmtId="15" fontId="3" fillId="1" borderId="6" xfId="0" applyNumberFormat="1" applyFont="1" applyFill="1" applyBorder="1" applyAlignment="1">
      <alignment horizontal="center" vertical="center"/>
    </xf>
    <xf numFmtId="0" fontId="16" fillId="1" borderId="33" xfId="0" applyFont="1" applyFill="1" applyBorder="1" applyAlignment="1">
      <alignment horizontal="left" vertical="top" wrapText="1"/>
    </xf>
    <xf numFmtId="0" fontId="16" fillId="1" borderId="25" xfId="0" applyFont="1" applyFill="1" applyBorder="1" applyAlignment="1">
      <alignment horizontal="left" vertical="top" wrapText="1"/>
    </xf>
    <xf numFmtId="0" fontId="16" fillId="1" borderId="27" xfId="0" applyFont="1" applyFill="1" applyBorder="1" applyAlignment="1">
      <alignment horizontal="left" vertical="top" wrapText="1"/>
    </xf>
    <xf numFmtId="49" fontId="3" fillId="1" borderId="5" xfId="0" applyNumberFormat="1" applyFont="1" applyFill="1" applyBorder="1" applyAlignment="1">
      <alignment horizontal="center" vertical="top" wrapText="1"/>
    </xf>
    <xf numFmtId="49" fontId="3" fillId="1" borderId="0" xfId="0" applyNumberFormat="1" applyFont="1" applyFill="1" applyBorder="1" applyAlignment="1">
      <alignment horizontal="center" vertical="top" wrapText="1"/>
    </xf>
    <xf numFmtId="49" fontId="3" fillId="1" borderId="6" xfId="0" applyNumberFormat="1" applyFont="1" applyFill="1" applyBorder="1" applyAlignment="1">
      <alignment horizontal="center" vertical="top" wrapText="1"/>
    </xf>
    <xf numFmtId="49" fontId="9" fillId="14" borderId="5" xfId="0" applyNumberFormat="1" applyFont="1" applyFill="1" applyBorder="1" applyAlignment="1">
      <alignment horizontal="left" vertical="top" wrapText="1"/>
    </xf>
    <xf numFmtId="49" fontId="9" fillId="14" borderId="0" xfId="0" applyNumberFormat="1" applyFont="1" applyFill="1" applyBorder="1" applyAlignment="1">
      <alignment horizontal="left" vertical="top" wrapText="1"/>
    </xf>
    <xf numFmtId="49" fontId="9" fillId="14" borderId="6" xfId="0" applyNumberFormat="1" applyFont="1" applyFill="1" applyBorder="1" applyAlignment="1">
      <alignment horizontal="left" vertical="top" wrapText="1"/>
    </xf>
    <xf numFmtId="15" fontId="3" fillId="8" borderId="5" xfId="0" applyNumberFormat="1" applyFont="1" applyFill="1" applyBorder="1" applyAlignment="1">
      <alignment horizontal="center" vertical="center"/>
    </xf>
    <xf numFmtId="15" fontId="3" fillId="8" borderId="0" xfId="0" applyNumberFormat="1" applyFont="1" applyFill="1" applyBorder="1" applyAlignment="1">
      <alignment horizontal="center" vertical="center"/>
    </xf>
    <xf numFmtId="15" fontId="3" fillId="8" borderId="6" xfId="0" applyNumberFormat="1" applyFont="1" applyFill="1" applyBorder="1" applyAlignment="1">
      <alignment horizontal="center" vertical="center"/>
    </xf>
    <xf numFmtId="0" fontId="30" fillId="8" borderId="33" xfId="0" applyFont="1" applyFill="1" applyBorder="1" applyAlignment="1">
      <alignment horizontal="left" vertical="top" wrapText="1"/>
    </xf>
    <xf numFmtId="0" fontId="30" fillId="8" borderId="25" xfId="0" applyFont="1" applyFill="1" applyBorder="1" applyAlignment="1">
      <alignment horizontal="left" vertical="top" wrapText="1"/>
    </xf>
    <xf numFmtId="0" fontId="30" fillId="8" borderId="27" xfId="0" applyFont="1" applyFill="1" applyBorder="1" applyAlignment="1">
      <alignment horizontal="left" vertical="top" wrapText="1"/>
    </xf>
    <xf numFmtId="49" fontId="30" fillId="8" borderId="33" xfId="0" applyNumberFormat="1" applyFont="1" applyFill="1" applyBorder="1" applyAlignment="1">
      <alignment horizontal="left" vertical="top" wrapText="1"/>
    </xf>
    <xf numFmtId="49" fontId="5" fillId="8" borderId="25" xfId="0" applyNumberFormat="1" applyFont="1" applyFill="1" applyBorder="1" applyAlignment="1">
      <alignment horizontal="left" vertical="top" wrapText="1"/>
    </xf>
    <xf numFmtId="49" fontId="5" fillId="8" borderId="27" xfId="0" applyNumberFormat="1" applyFont="1" applyFill="1" applyBorder="1" applyAlignment="1">
      <alignment horizontal="left" vertical="top" wrapText="1"/>
    </xf>
    <xf numFmtId="15" fontId="3" fillId="22" borderId="5" xfId="0" applyNumberFormat="1" applyFont="1" applyFill="1" applyBorder="1" applyAlignment="1">
      <alignment horizontal="center" vertical="center"/>
    </xf>
    <xf numFmtId="15" fontId="3" fillId="22" borderId="0" xfId="0" applyNumberFormat="1" applyFont="1" applyFill="1" applyBorder="1" applyAlignment="1">
      <alignment horizontal="center" vertical="center"/>
    </xf>
    <xf numFmtId="15" fontId="3" fillId="22" borderId="6" xfId="0" applyNumberFormat="1" applyFont="1" applyFill="1" applyBorder="1" applyAlignment="1">
      <alignment horizontal="center" vertical="center"/>
    </xf>
    <xf numFmtId="49" fontId="9" fillId="22" borderId="5" xfId="0" applyNumberFormat="1" applyFont="1" applyFill="1" applyBorder="1" applyAlignment="1">
      <alignment horizontal="left" vertical="top" wrapText="1"/>
    </xf>
    <xf numFmtId="49" fontId="9" fillId="22" borderId="0" xfId="0" applyNumberFormat="1" applyFont="1" applyFill="1" applyBorder="1" applyAlignment="1">
      <alignment horizontal="left" vertical="top" wrapText="1"/>
    </xf>
    <xf numFmtId="49" fontId="9" fillId="22" borderId="6" xfId="0" applyNumberFormat="1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center" vertical="center" textRotation="90"/>
    </xf>
    <xf numFmtId="0" fontId="4" fillId="0" borderId="18" xfId="0" applyFont="1" applyFill="1" applyBorder="1" applyAlignment="1">
      <alignment horizontal="center" vertical="center" textRotation="90"/>
    </xf>
    <xf numFmtId="0" fontId="4" fillId="0" borderId="19" xfId="0" applyFont="1" applyFill="1" applyBorder="1" applyAlignment="1">
      <alignment horizontal="center" vertical="center" textRotation="90"/>
    </xf>
    <xf numFmtId="15" fontId="3" fillId="8" borderId="5" xfId="0" applyNumberFormat="1" applyFont="1" applyFill="1" applyBorder="1" applyAlignment="1">
      <alignment horizontal="center" vertical="center" wrapText="1"/>
    </xf>
    <xf numFmtId="15" fontId="3" fillId="8" borderId="0" xfId="0" applyNumberFormat="1" applyFont="1" applyFill="1" applyBorder="1" applyAlignment="1">
      <alignment horizontal="center" vertical="center" wrapText="1"/>
    </xf>
    <xf numFmtId="15" fontId="3" fillId="8" borderId="6" xfId="0" applyNumberFormat="1" applyFont="1" applyFill="1" applyBorder="1" applyAlignment="1">
      <alignment horizontal="center" vertical="center" wrapText="1"/>
    </xf>
    <xf numFmtId="4" fontId="4" fillId="0" borderId="5" xfId="0" applyNumberFormat="1" applyFont="1" applyFill="1" applyBorder="1" applyAlignment="1">
      <alignment horizontal="center" vertical="top"/>
    </xf>
    <xf numFmtId="4" fontId="4" fillId="0" borderId="0" xfId="0" applyNumberFormat="1" applyFont="1" applyFill="1" applyBorder="1" applyAlignment="1">
      <alignment horizontal="center" vertical="top"/>
    </xf>
    <xf numFmtId="4" fontId="4" fillId="0" borderId="6" xfId="0" applyNumberFormat="1" applyFont="1" applyFill="1" applyBorder="1" applyAlignment="1">
      <alignment horizontal="center" vertical="top"/>
    </xf>
    <xf numFmtId="0" fontId="5" fillId="0" borderId="37" xfId="0" applyFont="1" applyFill="1" applyBorder="1" applyAlignment="1">
      <alignment horizontal="left" vertical="top" wrapText="1"/>
    </xf>
    <xf numFmtId="0" fontId="5" fillId="0" borderId="23" xfId="0" applyFont="1" applyFill="1" applyBorder="1" applyAlignment="1">
      <alignment horizontal="left" vertical="top" wrapText="1"/>
    </xf>
    <xf numFmtId="0" fontId="5" fillId="0" borderId="26" xfId="0" applyFont="1" applyFill="1" applyBorder="1" applyAlignment="1">
      <alignment horizontal="left" vertical="top" wrapTex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colors>
    <mruColors>
      <color rgb="FF00FFFF"/>
      <color rgb="FF66FFFF"/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800100</xdr:colOff>
      <xdr:row>0</xdr:row>
      <xdr:rowOff>238125</xdr:rowOff>
    </xdr:from>
    <xdr:to>
      <xdr:col>5</xdr:col>
      <xdr:colOff>66675</xdr:colOff>
      <xdr:row>9</xdr:row>
      <xdr:rowOff>0</xdr:rowOff>
    </xdr:to>
    <xdr:sp macro="" textlink="">
      <xdr:nvSpPr>
        <xdr:cNvPr id="19480" name="Rectangle 1"/>
        <xdr:cNvSpPr>
          <a:spLocks noChangeArrowheads="1"/>
        </xdr:cNvSpPr>
      </xdr:nvSpPr>
      <xdr:spPr bwMode="auto">
        <a:xfrm>
          <a:off x="3305175" y="238125"/>
          <a:ext cx="1114425" cy="2066925"/>
        </a:xfrm>
        <a:prstGeom prst="rect">
          <a:avLst/>
        </a:prstGeom>
        <a:noFill/>
        <a:ln w="25400">
          <a:solidFill>
            <a:srgbClr val="FF0000"/>
          </a:solidFill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11</xdr:col>
      <xdr:colOff>247650</xdr:colOff>
      <xdr:row>17</xdr:row>
      <xdr:rowOff>142875</xdr:rowOff>
    </xdr:to>
    <xdr:pic>
      <xdr:nvPicPr>
        <xdr:cNvPr id="19481" name="Picture 2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3900" y="2790825"/>
          <a:ext cx="79057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go.worldbank.org/MKXO98RY40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0"/>
  <sheetViews>
    <sheetView topLeftCell="A40" zoomScaleNormal="100" workbookViewId="0">
      <selection activeCell="G29" sqref="G29:G31"/>
    </sheetView>
  </sheetViews>
  <sheetFormatPr defaultRowHeight="12.75" x14ac:dyDescent="0.2"/>
  <cols>
    <col min="1" max="1" width="4.7109375" style="136" customWidth="1"/>
    <col min="2" max="2" width="40.7109375" style="137" customWidth="1"/>
    <col min="3" max="3" width="33" bestFit="1" customWidth="1"/>
    <col min="4" max="4" width="28.7109375" customWidth="1"/>
  </cols>
  <sheetData>
    <row r="1" spans="1:4" ht="18" x14ac:dyDescent="0.25">
      <c r="A1" s="135"/>
      <c r="B1" s="169" t="s">
        <v>346</v>
      </c>
      <c r="C1" s="169"/>
      <c r="D1" s="169"/>
    </row>
    <row r="3" spans="1:4" x14ac:dyDescent="0.2">
      <c r="A3" s="138" t="s">
        <v>189</v>
      </c>
    </row>
    <row r="4" spans="1:4" x14ac:dyDescent="0.2">
      <c r="A4" s="136" t="s">
        <v>190</v>
      </c>
      <c r="B4" s="139" t="s">
        <v>191</v>
      </c>
    </row>
    <row r="5" spans="1:4" x14ac:dyDescent="0.2">
      <c r="B5" s="140" t="s">
        <v>192</v>
      </c>
      <c r="C5" s="141" t="s">
        <v>241</v>
      </c>
    </row>
    <row r="6" spans="1:4" x14ac:dyDescent="0.2">
      <c r="B6" s="140" t="s">
        <v>193</v>
      </c>
      <c r="C6" s="141" t="s">
        <v>242</v>
      </c>
    </row>
    <row r="7" spans="1:4" x14ac:dyDescent="0.2">
      <c r="B7" s="140" t="s">
        <v>194</v>
      </c>
      <c r="C7" s="141" t="s">
        <v>292</v>
      </c>
    </row>
    <row r="8" spans="1:4" x14ac:dyDescent="0.2">
      <c r="B8" s="140" t="s">
        <v>195</v>
      </c>
      <c r="C8" s="156">
        <v>7966</v>
      </c>
    </row>
    <row r="9" spans="1:4" x14ac:dyDescent="0.2">
      <c r="A9" s="136" t="s">
        <v>196</v>
      </c>
      <c r="B9" s="139" t="s">
        <v>197</v>
      </c>
      <c r="C9" s="160" t="s">
        <v>286</v>
      </c>
    </row>
    <row r="10" spans="1:4" x14ac:dyDescent="0.2">
      <c r="B10" s="139"/>
      <c r="C10" s="374" t="s">
        <v>388</v>
      </c>
    </row>
    <row r="11" spans="1:4" x14ac:dyDescent="0.2">
      <c r="B11" s="139"/>
      <c r="C11" s="301" t="s">
        <v>425</v>
      </c>
    </row>
    <row r="12" spans="1:4" x14ac:dyDescent="0.2">
      <c r="C12" s="375" t="s">
        <v>454</v>
      </c>
    </row>
    <row r="13" spans="1:4" x14ac:dyDescent="0.2">
      <c r="A13" s="136" t="s">
        <v>198</v>
      </c>
      <c r="B13" s="142" t="s">
        <v>199</v>
      </c>
    </row>
    <row r="15" spans="1:4" x14ac:dyDescent="0.2">
      <c r="A15" s="139" t="s">
        <v>200</v>
      </c>
    </row>
    <row r="16" spans="1:4" x14ac:dyDescent="0.2">
      <c r="A16" s="139"/>
    </row>
    <row r="17" spans="1:4" ht="12.75" customHeight="1" x14ac:dyDescent="0.2">
      <c r="A17" s="143" t="s">
        <v>190</v>
      </c>
      <c r="B17" s="552" t="s">
        <v>201</v>
      </c>
      <c r="C17" s="553"/>
      <c r="D17" s="553"/>
    </row>
    <row r="18" spans="1:4" ht="40.5" customHeight="1" x14ac:dyDescent="0.2">
      <c r="A18" s="143"/>
      <c r="B18" s="553"/>
      <c r="C18" s="553"/>
      <c r="D18" s="553"/>
    </row>
    <row r="19" spans="1:4" x14ac:dyDescent="0.2">
      <c r="A19" s="143"/>
      <c r="B19" s="144"/>
      <c r="C19" s="144"/>
      <c r="D19" s="144"/>
    </row>
    <row r="20" spans="1:4" s="146" customFormat="1" ht="51" customHeight="1" x14ac:dyDescent="0.2">
      <c r="A20" s="143" t="s">
        <v>202</v>
      </c>
      <c r="B20" s="145" t="s">
        <v>203</v>
      </c>
      <c r="C20" s="145" t="s">
        <v>204</v>
      </c>
      <c r="D20" s="145" t="s">
        <v>33</v>
      </c>
    </row>
    <row r="21" spans="1:4" ht="25.5" x14ac:dyDescent="0.2">
      <c r="A21" s="147"/>
      <c r="B21" s="152" t="s">
        <v>363</v>
      </c>
      <c r="C21" s="161" t="s">
        <v>293</v>
      </c>
      <c r="D21" s="182" t="s">
        <v>378</v>
      </c>
    </row>
    <row r="22" spans="1:4" ht="17.25" customHeight="1" x14ac:dyDescent="0.2">
      <c r="A22" s="147"/>
      <c r="B22" s="152" t="s">
        <v>370</v>
      </c>
      <c r="C22" s="161" t="s">
        <v>289</v>
      </c>
      <c r="D22" s="168"/>
    </row>
    <row r="23" spans="1:4" ht="19.5" customHeight="1" x14ac:dyDescent="0.2">
      <c r="A23" s="147"/>
      <c r="B23" s="186" t="s">
        <v>365</v>
      </c>
      <c r="C23" s="170" t="s">
        <v>294</v>
      </c>
      <c r="D23" s="168"/>
    </row>
    <row r="24" spans="1:4" ht="20.25" customHeight="1" x14ac:dyDescent="0.2">
      <c r="A24" s="147"/>
      <c r="B24" s="184" t="s">
        <v>366</v>
      </c>
      <c r="C24" s="184" t="s">
        <v>369</v>
      </c>
      <c r="D24" s="168"/>
    </row>
    <row r="25" spans="1:4" ht="20.25" customHeight="1" x14ac:dyDescent="0.2">
      <c r="A25" s="147"/>
      <c r="B25" s="184" t="s">
        <v>367</v>
      </c>
      <c r="C25" s="184" t="s">
        <v>373</v>
      </c>
      <c r="D25" s="168"/>
    </row>
    <row r="26" spans="1:4" ht="38.25" x14ac:dyDescent="0.2">
      <c r="A26" s="147"/>
      <c r="B26" s="184" t="s">
        <v>387</v>
      </c>
      <c r="C26" s="184" t="s">
        <v>293</v>
      </c>
      <c r="D26" s="171" t="s">
        <v>383</v>
      </c>
    </row>
    <row r="27" spans="1:4" ht="25.5" x14ac:dyDescent="0.2">
      <c r="A27" s="147"/>
      <c r="B27" s="185" t="s">
        <v>371</v>
      </c>
      <c r="C27" s="185"/>
      <c r="D27" s="171" t="s">
        <v>372</v>
      </c>
    </row>
    <row r="28" spans="1:4" ht="41.25" customHeight="1" x14ac:dyDescent="0.2">
      <c r="A28" s="147"/>
      <c r="B28" s="184" t="s">
        <v>384</v>
      </c>
      <c r="C28" s="185"/>
      <c r="D28" s="171" t="s">
        <v>385</v>
      </c>
    </row>
    <row r="29" spans="1:4" x14ac:dyDescent="0.2">
      <c r="A29" s="147"/>
      <c r="B29" s="145"/>
      <c r="C29" s="145"/>
      <c r="D29" s="145"/>
    </row>
    <row r="30" spans="1:4" ht="63.75" customHeight="1" x14ac:dyDescent="0.2">
      <c r="A30" s="143" t="s">
        <v>205</v>
      </c>
      <c r="B30" s="145" t="s">
        <v>206</v>
      </c>
      <c r="C30" s="145" t="s">
        <v>207</v>
      </c>
      <c r="D30" s="145" t="s">
        <v>33</v>
      </c>
    </row>
    <row r="31" spans="1:4" ht="24.75" customHeight="1" x14ac:dyDescent="0.2">
      <c r="A31" s="147"/>
      <c r="B31" s="148" t="s">
        <v>208</v>
      </c>
      <c r="C31" s="161" t="s">
        <v>287</v>
      </c>
      <c r="D31" s="149"/>
    </row>
    <row r="32" spans="1:4" ht="23.25" customHeight="1" x14ac:dyDescent="0.2">
      <c r="A32" s="147"/>
      <c r="B32" s="149" t="s">
        <v>209</v>
      </c>
      <c r="C32" s="368" t="s">
        <v>450</v>
      </c>
      <c r="D32" s="368" t="s">
        <v>451</v>
      </c>
    </row>
    <row r="33" spans="1:4" ht="127.5" x14ac:dyDescent="0.2">
      <c r="A33" s="147"/>
      <c r="B33" s="178" t="s">
        <v>210</v>
      </c>
      <c r="C33" s="183" t="s">
        <v>289</v>
      </c>
      <c r="D33" s="168" t="s">
        <v>347</v>
      </c>
    </row>
    <row r="34" spans="1:4" x14ac:dyDescent="0.2">
      <c r="A34" s="147"/>
      <c r="B34" s="149" t="s">
        <v>211</v>
      </c>
      <c r="C34" s="369" t="s">
        <v>452</v>
      </c>
      <c r="D34" s="368" t="s">
        <v>451</v>
      </c>
    </row>
    <row r="35" spans="1:4" x14ac:dyDescent="0.2">
      <c r="A35" s="147"/>
      <c r="B35" s="184" t="s">
        <v>364</v>
      </c>
      <c r="C35" s="184" t="s">
        <v>288</v>
      </c>
      <c r="D35" s="185"/>
    </row>
    <row r="36" spans="1:4" x14ac:dyDescent="0.2">
      <c r="A36" s="147"/>
      <c r="B36" s="184" t="s">
        <v>374</v>
      </c>
      <c r="C36" s="184" t="s">
        <v>375</v>
      </c>
      <c r="D36" s="185"/>
    </row>
    <row r="37" spans="1:4" x14ac:dyDescent="0.2">
      <c r="A37" s="147"/>
      <c r="B37" s="149" t="s">
        <v>212</v>
      </c>
      <c r="C37" s="149"/>
      <c r="D37" s="149"/>
    </row>
    <row r="38" spans="1:4" ht="25.5" x14ac:dyDescent="0.2">
      <c r="A38" s="147"/>
      <c r="B38" s="179" t="s">
        <v>343</v>
      </c>
      <c r="C38" s="180" t="s">
        <v>344</v>
      </c>
      <c r="D38" s="181" t="s">
        <v>345</v>
      </c>
    </row>
    <row r="39" spans="1:4" ht="25.5" x14ac:dyDescent="0.2">
      <c r="A39" s="147"/>
      <c r="B39" s="185" t="s">
        <v>371</v>
      </c>
      <c r="C39" s="185"/>
      <c r="D39" s="171" t="s">
        <v>372</v>
      </c>
    </row>
    <row r="40" spans="1:4" x14ac:dyDescent="0.2">
      <c r="A40" s="147"/>
    </row>
    <row r="41" spans="1:4" ht="12.75" customHeight="1" x14ac:dyDescent="0.2">
      <c r="A41" s="147" t="s">
        <v>196</v>
      </c>
      <c r="B41" s="552" t="s">
        <v>213</v>
      </c>
      <c r="C41" s="553"/>
      <c r="D41" s="553"/>
    </row>
    <row r="42" spans="1:4" x14ac:dyDescent="0.2">
      <c r="A42" s="147"/>
      <c r="B42" s="553"/>
      <c r="C42" s="553"/>
      <c r="D42" s="553"/>
    </row>
    <row r="43" spans="1:4" x14ac:dyDescent="0.2">
      <c r="A43" s="147"/>
    </row>
    <row r="44" spans="1:4" ht="12.75" customHeight="1" x14ac:dyDescent="0.2">
      <c r="A44" s="147" t="s">
        <v>198</v>
      </c>
      <c r="B44" s="552" t="s">
        <v>214</v>
      </c>
      <c r="C44" s="553"/>
      <c r="D44" s="553"/>
    </row>
    <row r="45" spans="1:4" x14ac:dyDescent="0.2">
      <c r="A45" s="147"/>
      <c r="B45" s="553"/>
      <c r="C45" s="553"/>
      <c r="D45" s="553"/>
    </row>
    <row r="46" spans="1:4" x14ac:dyDescent="0.2">
      <c r="A46" s="147"/>
    </row>
    <row r="47" spans="1:4" x14ac:dyDescent="0.2">
      <c r="A47" s="147" t="s">
        <v>215</v>
      </c>
      <c r="B47" s="559" t="s">
        <v>216</v>
      </c>
      <c r="C47" s="559"/>
      <c r="D47" s="559"/>
    </row>
    <row r="48" spans="1:4" x14ac:dyDescent="0.2">
      <c r="A48" s="147"/>
      <c r="B48" s="150"/>
      <c r="C48" s="150"/>
      <c r="D48" s="150"/>
    </row>
    <row r="49" spans="1:5" ht="12.75" customHeight="1" x14ac:dyDescent="0.2">
      <c r="A49" s="147" t="s">
        <v>217</v>
      </c>
      <c r="B49" s="552" t="s">
        <v>218</v>
      </c>
      <c r="C49" s="552"/>
      <c r="D49" s="552"/>
    </row>
    <row r="50" spans="1:5" x14ac:dyDescent="0.2">
      <c r="A50" s="147"/>
    </row>
    <row r="51" spans="1:5" ht="12.75" customHeight="1" x14ac:dyDescent="0.2">
      <c r="A51" s="147" t="s">
        <v>219</v>
      </c>
      <c r="B51" s="552" t="s">
        <v>220</v>
      </c>
      <c r="C51" s="552"/>
      <c r="D51" s="552"/>
      <c r="E51" s="151"/>
    </row>
    <row r="52" spans="1:5" x14ac:dyDescent="0.2">
      <c r="A52" s="147"/>
    </row>
    <row r="53" spans="1:5" x14ac:dyDescent="0.2">
      <c r="A53" s="139" t="s">
        <v>221</v>
      </c>
    </row>
    <row r="55" spans="1:5" ht="12.75" customHeight="1" x14ac:dyDescent="0.2">
      <c r="A55" s="143" t="s">
        <v>190</v>
      </c>
      <c r="B55" s="552" t="s">
        <v>222</v>
      </c>
      <c r="C55" s="553"/>
      <c r="D55" s="553"/>
    </row>
    <row r="56" spans="1:5" x14ac:dyDescent="0.2">
      <c r="B56" s="553"/>
      <c r="C56" s="553"/>
      <c r="D56" s="553"/>
    </row>
    <row r="58" spans="1:5" s="146" customFormat="1" ht="35.25" customHeight="1" x14ac:dyDescent="0.2">
      <c r="A58" s="143" t="s">
        <v>202</v>
      </c>
      <c r="B58" s="187" t="s">
        <v>376</v>
      </c>
      <c r="C58" s="145" t="s">
        <v>204</v>
      </c>
      <c r="D58" s="145" t="s">
        <v>33</v>
      </c>
    </row>
    <row r="59" spans="1:5" ht="25.5" x14ac:dyDescent="0.2">
      <c r="A59" s="147"/>
      <c r="B59" s="148" t="s">
        <v>223</v>
      </c>
      <c r="C59" s="149" t="s">
        <v>295</v>
      </c>
      <c r="D59" s="166" t="s">
        <v>379</v>
      </c>
    </row>
    <row r="60" spans="1:5" ht="19.5" customHeight="1" x14ac:dyDescent="0.2">
      <c r="A60" s="147"/>
      <c r="B60" s="161" t="s">
        <v>380</v>
      </c>
      <c r="C60" s="161" t="s">
        <v>368</v>
      </c>
      <c r="D60" s="149"/>
    </row>
    <row r="61" spans="1:5" ht="25.5" x14ac:dyDescent="0.2">
      <c r="A61" s="147"/>
      <c r="B61" s="149" t="s">
        <v>224</v>
      </c>
      <c r="C61" s="369" t="s">
        <v>297</v>
      </c>
      <c r="D61" s="177" t="s">
        <v>379</v>
      </c>
    </row>
    <row r="62" spans="1:5" ht="24.75" customHeight="1" x14ac:dyDescent="0.2">
      <c r="A62" s="147"/>
      <c r="B62" s="152" t="s">
        <v>225</v>
      </c>
      <c r="C62" s="161" t="s">
        <v>368</v>
      </c>
      <c r="D62" s="149"/>
    </row>
    <row r="63" spans="1:5" ht="25.5" x14ac:dyDescent="0.2">
      <c r="A63" s="147"/>
      <c r="B63" s="185" t="s">
        <v>371</v>
      </c>
      <c r="C63" s="185"/>
      <c r="D63" s="171" t="s">
        <v>372</v>
      </c>
    </row>
    <row r="64" spans="1:5" x14ac:dyDescent="0.2">
      <c r="A64" s="147"/>
      <c r="B64" s="153"/>
      <c r="C64" s="145"/>
      <c r="D64" s="145"/>
    </row>
    <row r="65" spans="1:4" ht="19.5" customHeight="1" x14ac:dyDescent="0.2">
      <c r="A65" s="143" t="s">
        <v>205</v>
      </c>
      <c r="B65" s="187" t="s">
        <v>40</v>
      </c>
      <c r="C65" s="187" t="s">
        <v>377</v>
      </c>
      <c r="D65" s="145" t="s">
        <v>33</v>
      </c>
    </row>
    <row r="66" spans="1:4" x14ac:dyDescent="0.2">
      <c r="A66" s="147"/>
      <c r="B66" s="186" t="s">
        <v>381</v>
      </c>
      <c r="C66" s="149" t="s">
        <v>296</v>
      </c>
      <c r="D66" s="161"/>
    </row>
    <row r="67" spans="1:4" s="373" customFormat="1" x14ac:dyDescent="0.2">
      <c r="A67" s="370"/>
      <c r="B67" s="371" t="s">
        <v>382</v>
      </c>
      <c r="C67" s="369" t="s">
        <v>404</v>
      </c>
      <c r="D67" s="372"/>
    </row>
    <row r="68" spans="1:4" x14ac:dyDescent="0.2">
      <c r="A68" s="147"/>
      <c r="B68" s="161" t="s">
        <v>380</v>
      </c>
      <c r="C68" s="149" t="s">
        <v>296</v>
      </c>
      <c r="D68" s="149"/>
    </row>
    <row r="69" spans="1:4" x14ac:dyDescent="0.2">
      <c r="A69" s="147"/>
      <c r="B69" s="149" t="s">
        <v>224</v>
      </c>
      <c r="C69" s="149" t="s">
        <v>296</v>
      </c>
      <c r="D69" s="149"/>
    </row>
    <row r="70" spans="1:4" x14ac:dyDescent="0.2">
      <c r="A70" s="147"/>
      <c r="B70" s="152" t="s">
        <v>225</v>
      </c>
      <c r="C70" s="149" t="s">
        <v>296</v>
      </c>
      <c r="D70" s="149"/>
    </row>
    <row r="71" spans="1:4" ht="25.5" x14ac:dyDescent="0.2">
      <c r="A71" s="147"/>
      <c r="B71" s="179" t="s">
        <v>343</v>
      </c>
      <c r="C71" s="180" t="s">
        <v>344</v>
      </c>
      <c r="D71" s="181" t="s">
        <v>345</v>
      </c>
    </row>
    <row r="72" spans="1:4" ht="25.5" x14ac:dyDescent="0.2">
      <c r="A72" s="147"/>
      <c r="B72" s="185" t="s">
        <v>371</v>
      </c>
      <c r="C72" s="185"/>
      <c r="D72" s="171" t="s">
        <v>372</v>
      </c>
    </row>
    <row r="74" spans="1:4" ht="43.5" customHeight="1" x14ac:dyDescent="0.2">
      <c r="A74" s="147" t="s">
        <v>196</v>
      </c>
      <c r="B74" s="558" t="s">
        <v>453</v>
      </c>
      <c r="C74" s="555"/>
      <c r="D74" s="555"/>
    </row>
    <row r="75" spans="1:4" x14ac:dyDescent="0.2">
      <c r="B75" t="s">
        <v>226</v>
      </c>
      <c r="C75" s="154" t="s">
        <v>227</v>
      </c>
    </row>
    <row r="76" spans="1:4" x14ac:dyDescent="0.2">
      <c r="B76" s="155"/>
    </row>
    <row r="77" spans="1:4" ht="15.75" customHeight="1" x14ac:dyDescent="0.2">
      <c r="A77" s="147" t="s">
        <v>198</v>
      </c>
      <c r="B77" s="552" t="s">
        <v>228</v>
      </c>
      <c r="C77" s="553"/>
      <c r="D77" s="553"/>
    </row>
    <row r="79" spans="1:4" ht="12.75" customHeight="1" x14ac:dyDescent="0.2">
      <c r="A79" s="147" t="s">
        <v>215</v>
      </c>
      <c r="B79" s="552" t="s">
        <v>229</v>
      </c>
      <c r="C79" s="553"/>
      <c r="D79" s="553"/>
    </row>
    <row r="81" spans="1:4" ht="40.5" customHeight="1" x14ac:dyDescent="0.2">
      <c r="A81" s="167" t="s">
        <v>217</v>
      </c>
      <c r="B81" s="554" t="s">
        <v>342</v>
      </c>
      <c r="C81" s="555"/>
      <c r="D81" s="555"/>
    </row>
    <row r="82" spans="1:4" x14ac:dyDescent="0.2">
      <c r="A82" s="167"/>
    </row>
    <row r="83" spans="1:4" ht="37.5" customHeight="1" x14ac:dyDescent="0.2">
      <c r="A83" s="167" t="s">
        <v>219</v>
      </c>
      <c r="B83" s="556" t="s">
        <v>341</v>
      </c>
      <c r="C83" s="556"/>
      <c r="D83" s="556"/>
    </row>
    <row r="85" spans="1:4" ht="28.5" customHeight="1" x14ac:dyDescent="0.2">
      <c r="A85" s="188" t="s">
        <v>359</v>
      </c>
      <c r="B85" s="557" t="s">
        <v>386</v>
      </c>
      <c r="C85" s="557"/>
      <c r="D85" s="557"/>
    </row>
    <row r="89" spans="1:4" ht="12.75" customHeight="1" x14ac:dyDescent="0.2">
      <c r="A89" s="552" t="s">
        <v>230</v>
      </c>
      <c r="B89" s="552"/>
      <c r="C89" s="552"/>
      <c r="D89" s="552"/>
    </row>
    <row r="90" spans="1:4" x14ac:dyDescent="0.2">
      <c r="B90" s="552"/>
      <c r="C90" s="553"/>
      <c r="D90" s="553"/>
    </row>
  </sheetData>
  <mergeCells count="15">
    <mergeCell ref="B17:D18"/>
    <mergeCell ref="B41:D42"/>
    <mergeCell ref="B44:D45"/>
    <mergeCell ref="B47:D47"/>
    <mergeCell ref="B49:D49"/>
    <mergeCell ref="B51:D51"/>
    <mergeCell ref="B55:D56"/>
    <mergeCell ref="B74:D74"/>
    <mergeCell ref="B77:D77"/>
    <mergeCell ref="B79:D79"/>
    <mergeCell ref="A89:D89"/>
    <mergeCell ref="B90:D90"/>
    <mergeCell ref="B81:D81"/>
    <mergeCell ref="B83:D83"/>
    <mergeCell ref="B85:D85"/>
  </mergeCells>
  <hyperlinks>
    <hyperlink ref="C75" r:id="rId1"/>
  </hyperlinks>
  <pageMargins left="0.7" right="0.7" top="0.75" bottom="0.75" header="0.3" footer="0.3"/>
  <pageSetup scale="4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"/>
  <sheetViews>
    <sheetView zoomScaleNormal="100" workbookViewId="0">
      <selection activeCell="D33" sqref="D33"/>
    </sheetView>
  </sheetViews>
  <sheetFormatPr defaultRowHeight="12.75" x14ac:dyDescent="0.2"/>
  <cols>
    <col min="1" max="1" width="10.85546875" customWidth="1"/>
    <col min="2" max="2" width="12.140625" customWidth="1"/>
    <col min="3" max="3" width="14.5703125" customWidth="1"/>
    <col min="4" max="4" width="13.140625" customWidth="1"/>
    <col min="5" max="5" width="14.5703125" customWidth="1"/>
    <col min="6" max="6" width="14.7109375" customWidth="1"/>
  </cols>
  <sheetData>
    <row r="1" spans="1:6" ht="36" customHeight="1" thickBot="1" x14ac:dyDescent="0.25"/>
    <row r="2" spans="1:6" ht="13.5" thickBot="1" x14ac:dyDescent="0.25">
      <c r="A2" s="564"/>
      <c r="B2" s="565"/>
      <c r="C2" s="566" t="s">
        <v>101</v>
      </c>
      <c r="D2" s="567"/>
      <c r="E2" s="567"/>
      <c r="F2" s="568"/>
    </row>
    <row r="3" spans="1:6" ht="51.75" thickBot="1" x14ac:dyDescent="0.25">
      <c r="A3" s="569" t="s">
        <v>102</v>
      </c>
      <c r="B3" s="570"/>
      <c r="C3" s="101" t="s">
        <v>103</v>
      </c>
      <c r="D3" s="101" t="s">
        <v>104</v>
      </c>
      <c r="E3" s="101" t="s">
        <v>105</v>
      </c>
      <c r="F3" s="101" t="s">
        <v>106</v>
      </c>
    </row>
    <row r="4" spans="1:6" ht="13.5" thickBot="1" x14ac:dyDescent="0.25">
      <c r="A4" s="560" t="s">
        <v>107</v>
      </c>
      <c r="B4" s="561"/>
      <c r="C4" s="102" t="s">
        <v>108</v>
      </c>
      <c r="D4" s="102" t="s">
        <v>109</v>
      </c>
      <c r="E4" s="102" t="s">
        <v>110</v>
      </c>
      <c r="F4" s="102" t="s">
        <v>111</v>
      </c>
    </row>
    <row r="5" spans="1:6" ht="13.5" thickBot="1" x14ac:dyDescent="0.25">
      <c r="A5" s="560" t="s">
        <v>92</v>
      </c>
      <c r="B5" s="561"/>
      <c r="C5" s="102" t="s">
        <v>112</v>
      </c>
      <c r="D5" s="102" t="s">
        <v>113</v>
      </c>
      <c r="E5" s="102" t="s">
        <v>114</v>
      </c>
      <c r="F5" s="102" t="s">
        <v>108</v>
      </c>
    </row>
    <row r="6" spans="1:6" ht="13.5" thickBot="1" x14ac:dyDescent="0.25">
      <c r="A6" s="560" t="s">
        <v>115</v>
      </c>
      <c r="B6" s="561"/>
      <c r="C6" s="102" t="s">
        <v>112</v>
      </c>
      <c r="D6" s="102" t="s">
        <v>113</v>
      </c>
      <c r="E6" s="102" t="s">
        <v>114</v>
      </c>
      <c r="F6" s="102" t="s">
        <v>108</v>
      </c>
    </row>
    <row r="7" spans="1:6" ht="13.5" thickBot="1" x14ac:dyDescent="0.25">
      <c r="A7" s="562" t="s">
        <v>116</v>
      </c>
      <c r="B7" s="103" t="s">
        <v>93</v>
      </c>
      <c r="C7" s="102" t="s">
        <v>117</v>
      </c>
      <c r="D7" s="102" t="s">
        <v>112</v>
      </c>
      <c r="E7" s="102" t="s">
        <v>113</v>
      </c>
      <c r="F7" s="102" t="s">
        <v>118</v>
      </c>
    </row>
    <row r="8" spans="1:6" ht="13.5" thickBot="1" x14ac:dyDescent="0.25">
      <c r="A8" s="563"/>
      <c r="B8" s="103" t="s">
        <v>94</v>
      </c>
      <c r="C8" s="102" t="s">
        <v>119</v>
      </c>
      <c r="D8" s="102" t="s">
        <v>117</v>
      </c>
      <c r="E8" s="102" t="s">
        <v>120</v>
      </c>
      <c r="F8" s="102" t="s">
        <v>112</v>
      </c>
    </row>
    <row r="9" spans="1:6" x14ac:dyDescent="0.2">
      <c r="A9" s="88"/>
      <c r="B9" s="88"/>
      <c r="C9" s="88"/>
      <c r="D9" s="88"/>
      <c r="E9" s="88"/>
      <c r="F9" s="88"/>
    </row>
  </sheetData>
  <mergeCells count="7">
    <mergeCell ref="A6:B6"/>
    <mergeCell ref="A7:A8"/>
    <mergeCell ref="A2:B2"/>
    <mergeCell ref="C2:F2"/>
    <mergeCell ref="A3:B3"/>
    <mergeCell ref="A4:B4"/>
    <mergeCell ref="A5:B5"/>
  </mergeCells>
  <phoneticPr fontId="8" type="noConversion"/>
  <pageMargins left="0.75" right="0.25" top="1" bottom="1" header="0.5" footer="0.5"/>
  <pageSetup paperSize="109" scale="5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autoPageBreaks="0" fitToPage="1"/>
  </sheetPr>
  <dimension ref="A1:AA31"/>
  <sheetViews>
    <sheetView showZeros="0" zoomScale="75" zoomScaleNormal="75" zoomScaleSheetLayoutView="70" workbookViewId="0">
      <selection activeCell="J39" sqref="J39"/>
    </sheetView>
  </sheetViews>
  <sheetFormatPr defaultColWidth="9.140625" defaultRowHeight="15.75" x14ac:dyDescent="0.2"/>
  <cols>
    <col min="1" max="1" width="5.28515625" style="20" customWidth="1"/>
    <col min="2" max="2" width="4.7109375" style="21" customWidth="1"/>
    <col min="3" max="3" width="8" style="22" bestFit="1" customWidth="1"/>
    <col min="4" max="4" width="9.140625" style="22"/>
    <col min="5" max="5" width="10.7109375" style="22" customWidth="1"/>
    <col min="6" max="6" width="11.28515625" style="22" customWidth="1"/>
    <col min="7" max="7" width="31.85546875" style="23" customWidth="1"/>
    <col min="8" max="8" width="16" style="12" bestFit="1" customWidth="1"/>
    <col min="9" max="9" width="16.42578125" style="13" customWidth="1"/>
    <col min="10" max="10" width="14.28515625" style="14" customWidth="1"/>
    <col min="11" max="11" width="13.140625" style="11" customWidth="1"/>
    <col min="12" max="12" width="12" style="15" hidden="1" customWidth="1"/>
    <col min="13" max="13" width="16.42578125" style="11" hidden="1" customWidth="1"/>
    <col min="14" max="14" width="11.140625" style="15" hidden="1" customWidth="1"/>
    <col min="15" max="15" width="12.5703125" style="11" hidden="1" customWidth="1"/>
    <col min="16" max="16" width="11.5703125" style="15" hidden="1" customWidth="1"/>
    <col min="17" max="17" width="12.7109375" style="14" hidden="1" customWidth="1"/>
    <col min="18" max="18" width="13.28515625" style="17" hidden="1" customWidth="1"/>
    <col min="19" max="19" width="12.7109375" style="13" customWidth="1"/>
    <col min="20" max="20" width="7.5703125" style="17" customWidth="1"/>
    <col min="21" max="21" width="7.28515625" style="17" customWidth="1"/>
    <col min="22" max="23" width="15.140625" style="13" customWidth="1"/>
    <col min="24" max="25" width="13.7109375" style="18" customWidth="1"/>
    <col min="26" max="26" width="15" style="18" customWidth="1"/>
    <col min="27" max="27" width="20.5703125" style="19" customWidth="1"/>
    <col min="28" max="28" width="1.5703125" style="20" customWidth="1"/>
    <col min="29" max="16384" width="9.140625" style="20"/>
  </cols>
  <sheetData>
    <row r="1" spans="1:27" ht="36" customHeight="1" x14ac:dyDescent="0.2">
      <c r="B1" s="99"/>
      <c r="C1" s="585" t="s">
        <v>127</v>
      </c>
      <c r="D1" s="585"/>
      <c r="E1" s="585"/>
      <c r="F1" s="585"/>
      <c r="G1" s="585"/>
    </row>
    <row r="2" spans="1:27" ht="15.75" customHeight="1" x14ac:dyDescent="0.2">
      <c r="B2" s="100"/>
      <c r="C2" s="607" t="s">
        <v>539</v>
      </c>
      <c r="D2" s="607"/>
      <c r="E2" s="607"/>
      <c r="F2" s="607"/>
      <c r="G2" s="607"/>
      <c r="H2" s="607"/>
      <c r="I2" s="607"/>
      <c r="J2" s="607"/>
    </row>
    <row r="3" spans="1:27" ht="9" customHeight="1" thickBot="1" x14ac:dyDescent="0.25">
      <c r="A3" s="104"/>
      <c r="B3" s="105"/>
      <c r="H3" s="106"/>
      <c r="J3" s="24"/>
      <c r="K3" s="25"/>
      <c r="L3" s="106"/>
      <c r="M3" s="107"/>
      <c r="N3" s="106"/>
      <c r="O3" s="107"/>
      <c r="P3" s="106"/>
      <c r="Q3" s="104"/>
      <c r="R3" s="108"/>
      <c r="S3" s="20"/>
      <c r="T3" s="108"/>
      <c r="U3" s="108"/>
      <c r="V3" s="27"/>
      <c r="W3" s="109"/>
      <c r="X3" s="110"/>
      <c r="Y3" s="110"/>
      <c r="Z3" s="110"/>
      <c r="AA3" s="104"/>
    </row>
    <row r="4" spans="1:27" s="1" customFormat="1" ht="106.9" customHeight="1" x14ac:dyDescent="0.2">
      <c r="A4" s="89" t="s">
        <v>95</v>
      </c>
      <c r="B4" s="3" t="s">
        <v>20</v>
      </c>
      <c r="C4" s="3" t="s">
        <v>70</v>
      </c>
      <c r="D4" s="3" t="s">
        <v>64</v>
      </c>
      <c r="E4" s="3" t="s">
        <v>96</v>
      </c>
      <c r="F4" s="3" t="s">
        <v>97</v>
      </c>
      <c r="G4" s="4" t="s">
        <v>39</v>
      </c>
      <c r="H4" s="5" t="s">
        <v>128</v>
      </c>
      <c r="I4" s="3" t="s">
        <v>40</v>
      </c>
      <c r="J4" s="6" t="s">
        <v>422</v>
      </c>
      <c r="K4" s="7" t="s">
        <v>79</v>
      </c>
      <c r="L4" s="8" t="s">
        <v>67</v>
      </c>
      <c r="M4" s="7" t="s">
        <v>80</v>
      </c>
      <c r="N4" s="8" t="s">
        <v>67</v>
      </c>
      <c r="O4" s="7" t="s">
        <v>41</v>
      </c>
      <c r="P4" s="8" t="s">
        <v>67</v>
      </c>
      <c r="Q4" s="4" t="s">
        <v>121</v>
      </c>
      <c r="R4" s="8" t="s">
        <v>67</v>
      </c>
      <c r="S4" s="4" t="s">
        <v>122</v>
      </c>
      <c r="T4" s="9" t="s">
        <v>68</v>
      </c>
      <c r="U4" s="9" t="s">
        <v>69</v>
      </c>
      <c r="V4" s="4" t="s">
        <v>48</v>
      </c>
      <c r="W4" s="4" t="s">
        <v>49</v>
      </c>
      <c r="X4" s="10" t="s">
        <v>123</v>
      </c>
      <c r="Y4" s="10" t="s">
        <v>124</v>
      </c>
      <c r="Z4" s="10" t="s">
        <v>125</v>
      </c>
      <c r="AA4" s="4" t="s">
        <v>33</v>
      </c>
    </row>
    <row r="5" spans="1:27" s="28" customFormat="1" ht="16.149999999999999" customHeight="1" thickBot="1" x14ac:dyDescent="0.25">
      <c r="A5" s="90"/>
      <c r="B5" s="29"/>
      <c r="C5" s="30"/>
      <c r="D5" s="30"/>
      <c r="E5" s="30"/>
      <c r="F5" s="30"/>
      <c r="G5" s="31"/>
      <c r="H5" s="32"/>
      <c r="I5" s="31"/>
      <c r="J5" s="31"/>
      <c r="K5" s="33"/>
      <c r="L5" s="34"/>
      <c r="M5" s="33"/>
      <c r="N5" s="34"/>
      <c r="O5" s="33"/>
      <c r="P5" s="34"/>
      <c r="Q5" s="37"/>
      <c r="R5" s="36"/>
      <c r="S5" s="29"/>
      <c r="T5" s="36"/>
      <c r="U5" s="36"/>
      <c r="V5" s="29"/>
      <c r="W5" s="29"/>
      <c r="X5" s="38"/>
      <c r="Y5" s="38"/>
      <c r="Z5" s="38"/>
      <c r="AA5" s="29"/>
    </row>
    <row r="6" spans="1:27" s="28" customFormat="1" ht="16.149999999999999" customHeight="1" thickBot="1" x14ac:dyDescent="0.25">
      <c r="A6" s="91"/>
      <c r="B6" s="39"/>
      <c r="C6" s="39"/>
      <c r="D6" s="39"/>
      <c r="E6" s="39"/>
      <c r="F6" s="39"/>
      <c r="G6" s="39"/>
      <c r="H6" s="40"/>
      <c r="I6" s="39"/>
      <c r="J6" s="39"/>
      <c r="K6" s="41"/>
      <c r="L6" s="42"/>
      <c r="M6" s="41"/>
      <c r="N6" s="42"/>
      <c r="O6" s="41"/>
      <c r="P6" s="42"/>
      <c r="Q6" s="45"/>
      <c r="R6" s="44"/>
      <c r="S6" s="39"/>
      <c r="T6" s="44"/>
      <c r="U6" s="44"/>
      <c r="V6" s="39"/>
      <c r="W6" s="39"/>
      <c r="X6" s="46"/>
      <c r="Y6" s="46"/>
      <c r="Z6" s="46"/>
      <c r="AA6" s="39"/>
    </row>
    <row r="7" spans="1:27" x14ac:dyDescent="0.2">
      <c r="A7" s="4"/>
      <c r="B7" s="20"/>
      <c r="G7" s="47"/>
      <c r="H7" s="48"/>
      <c r="J7" s="13"/>
      <c r="K7" s="49"/>
      <c r="L7" s="50"/>
      <c r="M7" s="49"/>
      <c r="N7" s="50"/>
      <c r="O7" s="49"/>
      <c r="P7" s="50"/>
      <c r="Q7" s="20"/>
      <c r="R7" s="20"/>
      <c r="S7" s="20"/>
      <c r="T7" s="20"/>
      <c r="U7" s="20"/>
      <c r="V7" s="20"/>
      <c r="W7" s="20"/>
      <c r="X7" s="51"/>
      <c r="Y7" s="51"/>
      <c r="Z7" s="51"/>
      <c r="AA7" s="20"/>
    </row>
    <row r="8" spans="1:27" ht="22.5" customHeight="1" x14ac:dyDescent="0.2">
      <c r="A8" s="608" t="s">
        <v>244</v>
      </c>
      <c r="B8" s="409" t="s">
        <v>14</v>
      </c>
      <c r="C8" s="611" t="s">
        <v>233</v>
      </c>
      <c r="D8" s="611" t="s">
        <v>233</v>
      </c>
      <c r="E8" s="604" t="s">
        <v>129</v>
      </c>
      <c r="F8" s="604" t="s">
        <v>245</v>
      </c>
      <c r="G8" s="601" t="s">
        <v>246</v>
      </c>
      <c r="H8" s="410"/>
      <c r="I8" s="598" t="s">
        <v>36</v>
      </c>
      <c r="J8" s="595" t="s">
        <v>37</v>
      </c>
      <c r="K8" s="411">
        <f>M8-L8</f>
        <v>40867</v>
      </c>
      <c r="L8" s="412">
        <v>14</v>
      </c>
      <c r="M8" s="411">
        <f>O8-N8</f>
        <v>40881</v>
      </c>
      <c r="N8" s="412">
        <v>14</v>
      </c>
      <c r="O8" s="411">
        <f>Q8-P8</f>
        <v>40895</v>
      </c>
      <c r="P8" s="412">
        <v>14</v>
      </c>
      <c r="Q8" s="411">
        <v>40909</v>
      </c>
      <c r="R8" s="413">
        <v>2</v>
      </c>
      <c r="S8" s="411">
        <f>+Q8+R8</f>
        <v>40911</v>
      </c>
      <c r="T8" s="413">
        <v>15</v>
      </c>
      <c r="U8" s="413">
        <f>+T8/30.5</f>
        <v>0.49180327868852458</v>
      </c>
      <c r="V8" s="414">
        <f>+S8+T8</f>
        <v>40926</v>
      </c>
      <c r="W8" s="414" t="s">
        <v>36</v>
      </c>
      <c r="X8" s="415" t="s">
        <v>36</v>
      </c>
      <c r="Y8" s="415" t="s">
        <v>36</v>
      </c>
      <c r="Z8" s="586"/>
      <c r="AA8" s="575"/>
    </row>
    <row r="9" spans="1:27" ht="15" x14ac:dyDescent="0.2">
      <c r="A9" s="609"/>
      <c r="B9" s="416" t="s">
        <v>16</v>
      </c>
      <c r="C9" s="612"/>
      <c r="D9" s="612"/>
      <c r="E9" s="605"/>
      <c r="F9" s="605"/>
      <c r="G9" s="602"/>
      <c r="H9" s="417">
        <f>H8</f>
        <v>0</v>
      </c>
      <c r="I9" s="599"/>
      <c r="J9" s="596"/>
      <c r="K9" s="418">
        <v>41902</v>
      </c>
      <c r="L9" s="419">
        <v>14</v>
      </c>
      <c r="M9" s="418">
        <f>K9+L9</f>
        <v>41916</v>
      </c>
      <c r="N9" s="420">
        <v>14</v>
      </c>
      <c r="O9" s="418">
        <f>M9+N9</f>
        <v>41930</v>
      </c>
      <c r="P9" s="420">
        <v>14</v>
      </c>
      <c r="Q9" s="418">
        <f>O9+P9</f>
        <v>41944</v>
      </c>
      <c r="R9" s="420">
        <v>2</v>
      </c>
      <c r="S9" s="418">
        <f>Q9+R9</f>
        <v>41946</v>
      </c>
      <c r="T9" s="420">
        <v>15</v>
      </c>
      <c r="U9" s="421">
        <v>0.49</v>
      </c>
      <c r="V9" s="418">
        <f>S9+T9</f>
        <v>41961</v>
      </c>
      <c r="W9" s="418" t="s">
        <v>36</v>
      </c>
      <c r="X9" s="418" t="s">
        <v>36</v>
      </c>
      <c r="Y9" s="418" t="s">
        <v>36</v>
      </c>
      <c r="Z9" s="587"/>
      <c r="AA9" s="576"/>
    </row>
    <row r="10" spans="1:27" s="267" customFormat="1" ht="29.25" customHeight="1" x14ac:dyDescent="0.2">
      <c r="A10" s="610"/>
      <c r="B10" s="422" t="s">
        <v>0</v>
      </c>
      <c r="C10" s="613"/>
      <c r="D10" s="613"/>
      <c r="E10" s="606"/>
      <c r="F10" s="606"/>
      <c r="G10" s="603"/>
      <c r="H10" s="418"/>
      <c r="I10" s="600"/>
      <c r="J10" s="597"/>
      <c r="K10" s="418"/>
      <c r="L10" s="418">
        <f>M10-K10</f>
        <v>0</v>
      </c>
      <c r="M10" s="418"/>
      <c r="N10" s="418">
        <f>O10-M10</f>
        <v>0</v>
      </c>
      <c r="O10" s="418"/>
      <c r="P10" s="418">
        <f>Q10-O10</f>
        <v>0</v>
      </c>
      <c r="Q10" s="418"/>
      <c r="R10" s="418">
        <f>S10-Q10</f>
        <v>0</v>
      </c>
      <c r="S10" s="418"/>
      <c r="T10" s="418"/>
      <c r="U10" s="418">
        <f>T10/30.5</f>
        <v>0</v>
      </c>
      <c r="V10" s="418">
        <f>S10+T10</f>
        <v>0</v>
      </c>
      <c r="W10" s="418"/>
      <c r="X10" s="418"/>
      <c r="Y10" s="423"/>
      <c r="Z10" s="588"/>
      <c r="AA10" s="577"/>
    </row>
    <row r="11" spans="1:27" s="163" customFormat="1" ht="27" customHeight="1" x14ac:dyDescent="0.2">
      <c r="A11" s="625" t="s">
        <v>249</v>
      </c>
      <c r="B11" s="194" t="s">
        <v>14</v>
      </c>
      <c r="C11" s="628" t="s">
        <v>126</v>
      </c>
      <c r="D11" s="628" t="s">
        <v>126</v>
      </c>
      <c r="E11" s="631" t="s">
        <v>132</v>
      </c>
      <c r="F11" s="631" t="s">
        <v>133</v>
      </c>
      <c r="G11" s="631" t="s">
        <v>240</v>
      </c>
      <c r="H11" s="195"/>
      <c r="I11" s="592" t="s">
        <v>36</v>
      </c>
      <c r="J11" s="634" t="s">
        <v>37</v>
      </c>
      <c r="K11" s="196">
        <f>M11-L11</f>
        <v>40868</v>
      </c>
      <c r="L11" s="197">
        <v>14</v>
      </c>
      <c r="M11" s="196">
        <f>O11-N11</f>
        <v>40882</v>
      </c>
      <c r="N11" s="197">
        <v>14</v>
      </c>
      <c r="O11" s="196">
        <f>Q11-P11</f>
        <v>40896</v>
      </c>
      <c r="P11" s="197">
        <v>14</v>
      </c>
      <c r="Q11" s="196">
        <f>+S11-R11</f>
        <v>40910</v>
      </c>
      <c r="R11" s="198">
        <v>2</v>
      </c>
      <c r="S11" s="196">
        <v>40912</v>
      </c>
      <c r="T11" s="198">
        <f>30.5*48</f>
        <v>1464</v>
      </c>
      <c r="U11" s="198">
        <f>T11/30.5</f>
        <v>48</v>
      </c>
      <c r="V11" s="199">
        <f>+T11+S11</f>
        <v>42376</v>
      </c>
      <c r="W11" s="199" t="s">
        <v>36</v>
      </c>
      <c r="X11" s="200" t="s">
        <v>36</v>
      </c>
      <c r="Y11" s="200" t="s">
        <v>36</v>
      </c>
      <c r="Z11" s="589"/>
      <c r="AA11" s="578"/>
    </row>
    <row r="12" spans="1:27" s="163" customFormat="1" ht="15" x14ac:dyDescent="0.2">
      <c r="A12" s="626"/>
      <c r="B12" s="202" t="s">
        <v>16</v>
      </c>
      <c r="C12" s="629"/>
      <c r="D12" s="629"/>
      <c r="E12" s="632"/>
      <c r="F12" s="632"/>
      <c r="G12" s="632"/>
      <c r="H12" s="203"/>
      <c r="I12" s="593"/>
      <c r="J12" s="635"/>
      <c r="K12" s="222">
        <f>M12-L12</f>
        <v>41599</v>
      </c>
      <c r="L12" s="204">
        <v>14</v>
      </c>
      <c r="M12" s="205">
        <f>O12-N12</f>
        <v>41613</v>
      </c>
      <c r="N12" s="204">
        <v>14</v>
      </c>
      <c r="O12" s="205">
        <f>Q12-P12</f>
        <v>41627</v>
      </c>
      <c r="P12" s="204">
        <v>14</v>
      </c>
      <c r="Q12" s="205">
        <f>+S12-R12</f>
        <v>41641</v>
      </c>
      <c r="R12" s="206">
        <v>2</v>
      </c>
      <c r="S12" s="205">
        <v>41643</v>
      </c>
      <c r="T12" s="206">
        <f>30.5*48</f>
        <v>1464</v>
      </c>
      <c r="U12" s="206">
        <f>T12/30.5</f>
        <v>48</v>
      </c>
      <c r="V12" s="207">
        <f>+T12+S12</f>
        <v>43107</v>
      </c>
      <c r="W12" s="207" t="s">
        <v>36</v>
      </c>
      <c r="X12" s="208" t="s">
        <v>36</v>
      </c>
      <c r="Y12" s="208" t="s">
        <v>36</v>
      </c>
      <c r="Z12" s="590"/>
      <c r="AA12" s="579"/>
    </row>
    <row r="13" spans="1:27" s="288" customFormat="1" ht="13.5" customHeight="1" x14ac:dyDescent="0.2">
      <c r="A13" s="627"/>
      <c r="B13" s="271" t="s">
        <v>0</v>
      </c>
      <c r="C13" s="630"/>
      <c r="D13" s="630"/>
      <c r="E13" s="633"/>
      <c r="F13" s="633"/>
      <c r="G13" s="633"/>
      <c r="H13" s="222"/>
      <c r="I13" s="594"/>
      <c r="J13" s="636"/>
      <c r="K13" s="222"/>
      <c r="L13" s="222">
        <f>M13-K13</f>
        <v>0</v>
      </c>
      <c r="M13" s="222"/>
      <c r="N13" s="222">
        <f>O13-M13</f>
        <v>0</v>
      </c>
      <c r="O13" s="222"/>
      <c r="P13" s="222">
        <f>Q13-O13</f>
        <v>0</v>
      </c>
      <c r="Q13" s="222"/>
      <c r="R13" s="222">
        <f>S13-Q13</f>
        <v>0</v>
      </c>
      <c r="S13" s="222"/>
      <c r="T13" s="222"/>
      <c r="U13" s="222">
        <f>T13/30.5</f>
        <v>0</v>
      </c>
      <c r="V13" s="222">
        <f t="shared" ref="V13:V19" si="0">S13+T13</f>
        <v>0</v>
      </c>
      <c r="W13" s="222"/>
      <c r="X13" s="222"/>
      <c r="Y13" s="231"/>
      <c r="Z13" s="591"/>
      <c r="AA13" s="580"/>
    </row>
    <row r="14" spans="1:27" ht="22.5" customHeight="1" x14ac:dyDescent="0.2">
      <c r="A14" s="619" t="s">
        <v>250</v>
      </c>
      <c r="B14" s="52" t="s">
        <v>14</v>
      </c>
      <c r="C14" s="622" t="s">
        <v>247</v>
      </c>
      <c r="D14" s="622" t="s">
        <v>247</v>
      </c>
      <c r="E14" s="614" t="s">
        <v>135</v>
      </c>
      <c r="F14" s="614" t="s">
        <v>138</v>
      </c>
      <c r="G14" s="614" t="s">
        <v>481</v>
      </c>
      <c r="H14" s="120"/>
      <c r="I14" s="615" t="s">
        <v>36</v>
      </c>
      <c r="J14" s="617" t="s">
        <v>37</v>
      </c>
      <c r="K14" s="53">
        <f>M14-L14</f>
        <v>41443</v>
      </c>
      <c r="L14" s="54">
        <v>14</v>
      </c>
      <c r="M14" s="53">
        <f>O14-N14</f>
        <v>41457</v>
      </c>
      <c r="N14" s="54">
        <v>14</v>
      </c>
      <c r="O14" s="53">
        <f>Q14-P14</f>
        <v>41471</v>
      </c>
      <c r="P14" s="54">
        <v>14</v>
      </c>
      <c r="Q14" s="53">
        <f>+S14-R14</f>
        <v>41485</v>
      </c>
      <c r="R14" s="55">
        <v>2</v>
      </c>
      <c r="S14" s="53">
        <v>41487</v>
      </c>
      <c r="T14" s="55">
        <f>+U14*30.5</f>
        <v>1830</v>
      </c>
      <c r="U14" s="55">
        <v>60</v>
      </c>
      <c r="V14" s="58">
        <f t="shared" si="0"/>
        <v>43317</v>
      </c>
      <c r="W14" s="58" t="s">
        <v>36</v>
      </c>
      <c r="X14" s="59" t="s">
        <v>36</v>
      </c>
      <c r="Y14" s="59" t="s">
        <v>36</v>
      </c>
      <c r="Z14" s="571"/>
      <c r="AA14" s="573" t="s">
        <v>501</v>
      </c>
    </row>
    <row r="15" spans="1:27" ht="19.5" customHeight="1" x14ac:dyDescent="0.2">
      <c r="A15" s="620"/>
      <c r="B15" s="13" t="s">
        <v>16</v>
      </c>
      <c r="C15" s="623"/>
      <c r="D15" s="623"/>
      <c r="E15" s="581"/>
      <c r="F15" s="581"/>
      <c r="G15" s="581"/>
      <c r="H15" s="12">
        <f>H14</f>
        <v>0</v>
      </c>
      <c r="I15" s="616"/>
      <c r="J15" s="618"/>
      <c r="K15" s="313">
        <v>41391</v>
      </c>
      <c r="L15" s="175">
        <v>14</v>
      </c>
      <c r="M15" s="62">
        <f>K15+L15</f>
        <v>41405</v>
      </c>
      <c r="N15" s="191">
        <v>14</v>
      </c>
      <c r="O15" s="62">
        <f>M15+N15</f>
        <v>41419</v>
      </c>
      <c r="P15" s="191">
        <v>14</v>
      </c>
      <c r="Q15" s="62">
        <f>O15+P15</f>
        <v>41433</v>
      </c>
      <c r="R15" s="191">
        <v>2</v>
      </c>
      <c r="S15" s="62">
        <f>Q15+R15</f>
        <v>41435</v>
      </c>
      <c r="T15" s="191">
        <f>+U15*30.5</f>
        <v>1647</v>
      </c>
      <c r="U15" s="192">
        <v>54</v>
      </c>
      <c r="V15" s="62">
        <f t="shared" si="0"/>
        <v>43082</v>
      </c>
      <c r="W15" s="62" t="s">
        <v>36</v>
      </c>
      <c r="X15" s="62" t="s">
        <v>36</v>
      </c>
      <c r="Y15" s="62" t="s">
        <v>36</v>
      </c>
      <c r="Z15" s="572"/>
      <c r="AA15" s="574"/>
    </row>
    <row r="16" spans="1:27" ht="17.25" customHeight="1" x14ac:dyDescent="0.2">
      <c r="A16" s="620"/>
      <c r="B16" s="21" t="s">
        <v>0</v>
      </c>
      <c r="C16" s="623"/>
      <c r="D16" s="623"/>
      <c r="E16" s="581"/>
      <c r="F16" s="581"/>
      <c r="G16" s="581"/>
      <c r="H16" s="66"/>
      <c r="I16" s="616"/>
      <c r="J16" s="618"/>
      <c r="K16" s="66"/>
      <c r="L16" s="97">
        <f>M16-K16</f>
        <v>0</v>
      </c>
      <c r="M16" s="66"/>
      <c r="N16" s="97">
        <f>O16-M16</f>
        <v>0</v>
      </c>
      <c r="O16" s="66"/>
      <c r="P16" s="97">
        <f>Q16-O16</f>
        <v>0</v>
      </c>
      <c r="Q16" s="66"/>
      <c r="R16" s="97">
        <f>S16-Q16</f>
        <v>0</v>
      </c>
      <c r="S16" s="66"/>
      <c r="T16" s="68"/>
      <c r="U16" s="63">
        <f>T16/30.5</f>
        <v>0</v>
      </c>
      <c r="V16" s="64">
        <f t="shared" si="0"/>
        <v>0</v>
      </c>
      <c r="W16" s="130"/>
      <c r="X16" s="172"/>
      <c r="Y16" s="172"/>
      <c r="Z16" s="572"/>
      <c r="AA16" s="574"/>
    </row>
    <row r="17" spans="1:27" ht="22.5" customHeight="1" x14ac:dyDescent="0.2">
      <c r="A17" s="620"/>
      <c r="B17" s="52" t="s">
        <v>14</v>
      </c>
      <c r="C17" s="622" t="s">
        <v>247</v>
      </c>
      <c r="D17" s="622" t="s">
        <v>247</v>
      </c>
      <c r="E17" s="614" t="s">
        <v>135</v>
      </c>
      <c r="F17" s="614" t="s">
        <v>138</v>
      </c>
      <c r="G17" s="581" t="s">
        <v>480</v>
      </c>
      <c r="H17" s="120"/>
      <c r="I17" s="615" t="s">
        <v>36</v>
      </c>
      <c r="J17" s="617" t="s">
        <v>37</v>
      </c>
      <c r="K17" s="53">
        <f>M17-L17</f>
        <v>41443</v>
      </c>
      <c r="L17" s="54">
        <v>14</v>
      </c>
      <c r="M17" s="53">
        <f>O17-N17</f>
        <v>41457</v>
      </c>
      <c r="N17" s="54">
        <v>14</v>
      </c>
      <c r="O17" s="53">
        <f>Q17-P17</f>
        <v>41471</v>
      </c>
      <c r="P17" s="54">
        <v>14</v>
      </c>
      <c r="Q17" s="53">
        <f>+S17-R17</f>
        <v>41485</v>
      </c>
      <c r="R17" s="55">
        <v>2</v>
      </c>
      <c r="S17" s="53">
        <v>41487</v>
      </c>
      <c r="T17" s="55">
        <f>+U17*30.5</f>
        <v>1830</v>
      </c>
      <c r="U17" s="55">
        <v>60</v>
      </c>
      <c r="V17" s="58">
        <f t="shared" si="0"/>
        <v>43317</v>
      </c>
      <c r="W17" s="58" t="s">
        <v>36</v>
      </c>
      <c r="X17" s="59" t="s">
        <v>36</v>
      </c>
      <c r="Y17" s="59" t="s">
        <v>36</v>
      </c>
      <c r="Z17" s="571"/>
      <c r="AA17" s="573" t="s">
        <v>501</v>
      </c>
    </row>
    <row r="18" spans="1:27" ht="19.5" customHeight="1" x14ac:dyDescent="0.2">
      <c r="A18" s="620"/>
      <c r="B18" s="13" t="s">
        <v>16</v>
      </c>
      <c r="C18" s="623"/>
      <c r="D18" s="623"/>
      <c r="E18" s="581"/>
      <c r="F18" s="581"/>
      <c r="G18" s="581"/>
      <c r="H18" s="12">
        <f>H17</f>
        <v>0</v>
      </c>
      <c r="I18" s="616"/>
      <c r="J18" s="618"/>
      <c r="K18" s="313">
        <v>41391</v>
      </c>
      <c r="L18" s="175">
        <v>14</v>
      </c>
      <c r="M18" s="62">
        <f>K18+L18</f>
        <v>41405</v>
      </c>
      <c r="N18" s="191">
        <v>14</v>
      </c>
      <c r="O18" s="62">
        <f>M18+N18</f>
        <v>41419</v>
      </c>
      <c r="P18" s="191">
        <v>14</v>
      </c>
      <c r="Q18" s="62">
        <f>O18+P18</f>
        <v>41433</v>
      </c>
      <c r="R18" s="191">
        <v>2</v>
      </c>
      <c r="S18" s="62">
        <f>Q18+R18</f>
        <v>41435</v>
      </c>
      <c r="T18" s="191">
        <f>+U18*30.5</f>
        <v>1647</v>
      </c>
      <c r="U18" s="192">
        <v>54</v>
      </c>
      <c r="V18" s="62">
        <f t="shared" si="0"/>
        <v>43082</v>
      </c>
      <c r="W18" s="62" t="s">
        <v>36</v>
      </c>
      <c r="X18" s="62" t="s">
        <v>36</v>
      </c>
      <c r="Y18" s="62" t="s">
        <v>36</v>
      </c>
      <c r="Z18" s="572"/>
      <c r="AA18" s="574"/>
    </row>
    <row r="19" spans="1:27" ht="17.25" customHeight="1" x14ac:dyDescent="0.2">
      <c r="A19" s="620"/>
      <c r="B19" s="21" t="s">
        <v>0</v>
      </c>
      <c r="C19" s="623"/>
      <c r="D19" s="623"/>
      <c r="E19" s="581"/>
      <c r="F19" s="581"/>
      <c r="G19" s="581"/>
      <c r="H19" s="66"/>
      <c r="I19" s="616"/>
      <c r="J19" s="618"/>
      <c r="K19" s="66">
        <v>41391</v>
      </c>
      <c r="L19" s="97"/>
      <c r="M19" s="66"/>
      <c r="N19" s="97">
        <f>O19-M19</f>
        <v>0</v>
      </c>
      <c r="O19" s="66"/>
      <c r="P19" s="97">
        <f>Q19-O19</f>
        <v>0</v>
      </c>
      <c r="Q19" s="66"/>
      <c r="R19" s="97"/>
      <c r="S19" s="66">
        <v>41936</v>
      </c>
      <c r="T19" s="68">
        <f>30.5*26.2</f>
        <v>799.1</v>
      </c>
      <c r="U19" s="63">
        <v>26.2</v>
      </c>
      <c r="V19" s="66">
        <f t="shared" si="0"/>
        <v>42735.1</v>
      </c>
      <c r="W19" s="130"/>
      <c r="X19" s="172"/>
      <c r="Y19" s="172"/>
      <c r="Z19" s="572"/>
      <c r="AA19" s="574"/>
    </row>
    <row r="20" spans="1:27" ht="17.25" customHeight="1" x14ac:dyDescent="0.2">
      <c r="A20" s="620"/>
      <c r="B20" s="124" t="s">
        <v>14</v>
      </c>
      <c r="C20" s="622" t="s">
        <v>247</v>
      </c>
      <c r="D20" s="622" t="s">
        <v>247</v>
      </c>
      <c r="E20" s="614" t="s">
        <v>135</v>
      </c>
      <c r="F20" s="614" t="s">
        <v>138</v>
      </c>
      <c r="G20" s="581" t="s">
        <v>355</v>
      </c>
      <c r="H20" s="66"/>
      <c r="I20" s="61"/>
      <c r="K20" s="127">
        <v>41391</v>
      </c>
      <c r="L20" s="67">
        <v>14</v>
      </c>
      <c r="M20" s="127">
        <v>41405</v>
      </c>
      <c r="N20" s="67">
        <v>14</v>
      </c>
      <c r="O20" s="127">
        <v>41419</v>
      </c>
      <c r="P20" s="67">
        <v>14</v>
      </c>
      <c r="Q20" s="127">
        <v>41433</v>
      </c>
      <c r="R20" s="67">
        <v>2</v>
      </c>
      <c r="S20" s="127">
        <v>41435</v>
      </c>
      <c r="T20" s="70">
        <v>4.88</v>
      </c>
      <c r="U20" s="70">
        <v>0.16</v>
      </c>
      <c r="V20" s="73">
        <v>41439.879999999997</v>
      </c>
      <c r="W20" s="297" t="s">
        <v>36</v>
      </c>
      <c r="X20" s="378" t="s">
        <v>358</v>
      </c>
      <c r="Y20" s="378" t="s">
        <v>36</v>
      </c>
      <c r="Z20" s="379"/>
      <c r="AA20" s="583" t="s">
        <v>494</v>
      </c>
    </row>
    <row r="21" spans="1:27" ht="17.25" customHeight="1" x14ac:dyDescent="0.2">
      <c r="A21" s="620"/>
      <c r="B21" s="125" t="s">
        <v>16</v>
      </c>
      <c r="C21" s="623"/>
      <c r="D21" s="623"/>
      <c r="E21" s="581"/>
      <c r="F21" s="581"/>
      <c r="G21" s="581"/>
      <c r="H21" s="66"/>
      <c r="I21" s="61"/>
      <c r="K21" s="380">
        <v>41391</v>
      </c>
      <c r="L21" s="381">
        <v>14</v>
      </c>
      <c r="M21" s="380">
        <v>41405</v>
      </c>
      <c r="N21" s="381">
        <v>14</v>
      </c>
      <c r="O21" s="380">
        <v>41419</v>
      </c>
      <c r="P21" s="381">
        <v>14</v>
      </c>
      <c r="Q21" s="380">
        <v>41433</v>
      </c>
      <c r="R21" s="381">
        <v>2</v>
      </c>
      <c r="S21" s="380">
        <v>41435</v>
      </c>
      <c r="T21" s="382">
        <v>4.88</v>
      </c>
      <c r="U21" s="382">
        <v>0.16</v>
      </c>
      <c r="V21" s="383">
        <v>41439.879999999997</v>
      </c>
      <c r="W21" s="384" t="s">
        <v>36</v>
      </c>
      <c r="X21" s="385" t="s">
        <v>358</v>
      </c>
      <c r="Y21" s="385" t="s">
        <v>36</v>
      </c>
      <c r="Z21" s="379"/>
      <c r="AA21" s="583"/>
    </row>
    <row r="22" spans="1:27" ht="18.75" customHeight="1" x14ac:dyDescent="0.2">
      <c r="A22" s="621"/>
      <c r="B22" s="126" t="s">
        <v>0</v>
      </c>
      <c r="C22" s="624"/>
      <c r="D22" s="624"/>
      <c r="E22" s="582"/>
      <c r="F22" s="582"/>
      <c r="G22" s="582"/>
      <c r="H22" s="111"/>
      <c r="I22" s="165"/>
      <c r="J22" s="164"/>
      <c r="K22" s="253">
        <f>K15</f>
        <v>41391</v>
      </c>
      <c r="L22" s="254">
        <v>14</v>
      </c>
      <c r="M22" s="253">
        <f>K22+L22</f>
        <v>41405</v>
      </c>
      <c r="N22" s="254">
        <v>14</v>
      </c>
      <c r="O22" s="253">
        <f>M22+N22</f>
        <v>41419</v>
      </c>
      <c r="P22" s="254">
        <v>14</v>
      </c>
      <c r="Q22" s="253">
        <f>O22+P22</f>
        <v>41433</v>
      </c>
      <c r="R22" s="254">
        <v>2</v>
      </c>
      <c r="S22" s="253">
        <f>Q22+R22</f>
        <v>41435</v>
      </c>
      <c r="T22" s="295">
        <f>+U22*30.5</f>
        <v>4.88</v>
      </c>
      <c r="U22" s="295">
        <v>0.16</v>
      </c>
      <c r="V22" s="296">
        <f>+T22+S22</f>
        <v>41439.879999999997</v>
      </c>
      <c r="W22" s="302" t="s">
        <v>36</v>
      </c>
      <c r="X22" s="303" t="s">
        <v>358</v>
      </c>
      <c r="Y22" s="303" t="s">
        <v>36</v>
      </c>
      <c r="Z22" s="304" t="s">
        <v>354</v>
      </c>
      <c r="AA22" s="584"/>
    </row>
    <row r="23" spans="1:27" ht="17.25" customHeight="1" x14ac:dyDescent="0.2">
      <c r="A23" s="514"/>
      <c r="B23" s="124" t="s">
        <v>14</v>
      </c>
      <c r="C23" s="622" t="s">
        <v>247</v>
      </c>
      <c r="D23" s="622" t="s">
        <v>247</v>
      </c>
      <c r="E23" s="614" t="s">
        <v>135</v>
      </c>
      <c r="F23" s="614" t="s">
        <v>138</v>
      </c>
      <c r="G23" s="581" t="s">
        <v>531</v>
      </c>
      <c r="H23" s="66"/>
      <c r="I23" s="548"/>
      <c r="J23" s="547"/>
      <c r="K23" s="127"/>
      <c r="L23" s="67"/>
      <c r="M23" s="127"/>
      <c r="N23" s="67"/>
      <c r="O23" s="127"/>
      <c r="P23" s="67"/>
      <c r="Q23" s="127"/>
      <c r="R23" s="67"/>
      <c r="S23" s="127"/>
      <c r="T23" s="70"/>
      <c r="U23" s="70"/>
      <c r="V23" s="549">
        <v>41439.879999999997</v>
      </c>
      <c r="W23" s="297" t="s">
        <v>36</v>
      </c>
      <c r="X23" s="378" t="s">
        <v>358</v>
      </c>
      <c r="Y23" s="378" t="s">
        <v>36</v>
      </c>
      <c r="Z23" s="379"/>
      <c r="AA23" s="583" t="s">
        <v>494</v>
      </c>
    </row>
    <row r="24" spans="1:27" ht="17.25" customHeight="1" x14ac:dyDescent="0.2">
      <c r="A24" s="514"/>
      <c r="B24" s="125" t="s">
        <v>16</v>
      </c>
      <c r="C24" s="623"/>
      <c r="D24" s="623"/>
      <c r="E24" s="581"/>
      <c r="F24" s="581"/>
      <c r="G24" s="581"/>
      <c r="H24" s="66"/>
      <c r="I24" s="548"/>
      <c r="J24" s="547"/>
      <c r="K24" s="380"/>
      <c r="L24" s="381"/>
      <c r="M24" s="380"/>
      <c r="N24" s="381"/>
      <c r="O24" s="380"/>
      <c r="P24" s="381"/>
      <c r="Q24" s="380"/>
      <c r="R24" s="381"/>
      <c r="S24" s="380"/>
      <c r="T24" s="382"/>
      <c r="U24" s="382"/>
      <c r="V24" s="383">
        <v>41439.879999999997</v>
      </c>
      <c r="W24" s="384" t="s">
        <v>36</v>
      </c>
      <c r="X24" s="385" t="s">
        <v>358</v>
      </c>
      <c r="Y24" s="385" t="s">
        <v>36</v>
      </c>
      <c r="Z24" s="379"/>
      <c r="AA24" s="583"/>
    </row>
    <row r="25" spans="1:27" ht="18.75" customHeight="1" x14ac:dyDescent="0.2">
      <c r="A25" s="514"/>
      <c r="B25" s="126" t="s">
        <v>0</v>
      </c>
      <c r="C25" s="624"/>
      <c r="D25" s="624"/>
      <c r="E25" s="582"/>
      <c r="F25" s="582"/>
      <c r="G25" s="582"/>
      <c r="H25" s="111"/>
      <c r="I25" s="551"/>
      <c r="J25" s="550"/>
      <c r="K25" s="253"/>
      <c r="L25" s="254"/>
      <c r="M25" s="253"/>
      <c r="N25" s="254"/>
      <c r="O25" s="253"/>
      <c r="P25" s="254"/>
      <c r="Q25" s="253"/>
      <c r="R25" s="254"/>
      <c r="S25" s="253">
        <v>42338</v>
      </c>
      <c r="T25" s="295">
        <v>4</v>
      </c>
      <c r="U25" s="295"/>
      <c r="V25" s="296">
        <f>+T25+S25</f>
        <v>42342</v>
      </c>
      <c r="W25" s="302" t="s">
        <v>36</v>
      </c>
      <c r="X25" s="303" t="s">
        <v>358</v>
      </c>
      <c r="Y25" s="303" t="s">
        <v>36</v>
      </c>
      <c r="Z25" s="304" t="s">
        <v>532</v>
      </c>
      <c r="AA25" s="584"/>
    </row>
    <row r="26" spans="1:27" x14ac:dyDescent="0.2">
      <c r="G26" s="132"/>
    </row>
    <row r="27" spans="1:27" x14ac:dyDescent="0.2">
      <c r="G27" s="132"/>
    </row>
    <row r="28" spans="1:27" x14ac:dyDescent="0.2">
      <c r="G28" s="132"/>
    </row>
    <row r="31" spans="1:27" x14ac:dyDescent="0.2">
      <c r="G31" s="159"/>
    </row>
  </sheetData>
  <autoFilter ref="B7:AZ7"/>
  <mergeCells count="53">
    <mergeCell ref="G23:G25"/>
    <mergeCell ref="AA23:AA25"/>
    <mergeCell ref="D23:D25"/>
    <mergeCell ref="A11:A13"/>
    <mergeCell ref="D11:D13"/>
    <mergeCell ref="C17:C19"/>
    <mergeCell ref="F14:F16"/>
    <mergeCell ref="F11:F13"/>
    <mergeCell ref="C14:C16"/>
    <mergeCell ref="D14:D16"/>
    <mergeCell ref="E14:E16"/>
    <mergeCell ref="C11:C13"/>
    <mergeCell ref="E11:E13"/>
    <mergeCell ref="C23:C25"/>
    <mergeCell ref="E23:E25"/>
    <mergeCell ref="F23:F25"/>
    <mergeCell ref="A8:A10"/>
    <mergeCell ref="C8:C10"/>
    <mergeCell ref="D8:D10"/>
    <mergeCell ref="G14:G16"/>
    <mergeCell ref="I17:I19"/>
    <mergeCell ref="A14:A22"/>
    <mergeCell ref="C20:C22"/>
    <mergeCell ref="D20:D22"/>
    <mergeCell ref="E20:E22"/>
    <mergeCell ref="F20:F22"/>
    <mergeCell ref="D17:D19"/>
    <mergeCell ref="E17:E19"/>
    <mergeCell ref="F17:F19"/>
    <mergeCell ref="G11:G13"/>
    <mergeCell ref="I14:I16"/>
    <mergeCell ref="C1:G1"/>
    <mergeCell ref="Z8:Z10"/>
    <mergeCell ref="Z11:Z13"/>
    <mergeCell ref="I11:I13"/>
    <mergeCell ref="J8:J10"/>
    <mergeCell ref="I8:I10"/>
    <mergeCell ref="G8:G10"/>
    <mergeCell ref="E8:E10"/>
    <mergeCell ref="F8:F10"/>
    <mergeCell ref="C2:J2"/>
    <mergeCell ref="J11:J13"/>
    <mergeCell ref="Z14:Z16"/>
    <mergeCell ref="AA14:AA16"/>
    <mergeCell ref="AA8:AA10"/>
    <mergeCell ref="AA11:AA13"/>
    <mergeCell ref="G20:G22"/>
    <mergeCell ref="G17:G19"/>
    <mergeCell ref="AA20:AA22"/>
    <mergeCell ref="Z17:Z19"/>
    <mergeCell ref="AA17:AA19"/>
    <mergeCell ref="J17:J19"/>
    <mergeCell ref="J14:J16"/>
  </mergeCells>
  <phoneticPr fontId="0" type="noConversion"/>
  <printOptions horizontalCentered="1"/>
  <pageMargins left="0.02" right="0.2" top="0.92" bottom="0.84" header="0.71" footer="0.21"/>
  <pageSetup paperSize="9" scale="48" orientation="landscape" horizontalDpi="4294967293" verticalDpi="4294967293" r:id="rId1"/>
  <headerFooter alignWithMargins="0">
    <oddHeader xml:space="preserve">&amp;C&amp;12Lebanon 
Second Education Development Program  </oddHeader>
    <oddFooter>&amp;L&amp;F&amp;CPage &amp;P of &amp;N&amp;R&amp;D</oddFooter>
  </headerFooter>
  <ignoredErrors>
    <ignoredError sqref="V1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autoPageBreaks="0" fitToPage="1"/>
  </sheetPr>
  <dimension ref="A1:AL62"/>
  <sheetViews>
    <sheetView showGridLines="0" showZeros="0" zoomScale="75" zoomScaleNormal="75" zoomScaleSheetLayoutView="88" workbookViewId="0">
      <selection activeCell="A63" sqref="A63:XFD92"/>
    </sheetView>
  </sheetViews>
  <sheetFormatPr defaultColWidth="8.85546875" defaultRowHeight="15.75" x14ac:dyDescent="0.2"/>
  <cols>
    <col min="1" max="1" width="4.28515625" style="20" customWidth="1"/>
    <col min="2" max="2" width="4.7109375" style="21" customWidth="1"/>
    <col min="3" max="3" width="7.85546875" style="248" customWidth="1"/>
    <col min="4" max="4" width="9.5703125" style="248" customWidth="1"/>
    <col min="5" max="5" width="3.7109375" style="248" customWidth="1"/>
    <col min="6" max="6" width="4.7109375" style="248" customWidth="1"/>
    <col min="7" max="7" width="36.42578125" style="249" customWidth="1"/>
    <col min="8" max="8" width="17.7109375" style="21" bestFit="1" customWidth="1"/>
    <col min="9" max="9" width="7.42578125" style="305" bestFit="1" customWidth="1"/>
    <col min="10" max="10" width="16.7109375" style="20" bestFit="1" customWidth="1"/>
    <col min="11" max="11" width="16.7109375" style="17" bestFit="1" customWidth="1"/>
    <col min="12" max="12" width="18" style="20" bestFit="1" customWidth="1"/>
    <col min="13" max="13" width="14.5703125" style="17" bestFit="1" customWidth="1"/>
    <col min="14" max="14" width="12" style="20" customWidth="1"/>
    <col min="15" max="15" width="5.28515625" style="17" customWidth="1"/>
    <col min="16" max="16" width="12.140625" style="20" customWidth="1"/>
    <col min="17" max="17" width="4" style="17" customWidth="1"/>
    <col min="18" max="18" width="12.28515625" style="20" customWidth="1"/>
    <col min="19" max="19" width="4" style="17" customWidth="1"/>
    <col min="20" max="20" width="12.140625" style="20" customWidth="1"/>
    <col min="21" max="21" width="4" style="17" customWidth="1"/>
    <col min="22" max="22" width="12.140625" style="20" customWidth="1"/>
    <col min="23" max="23" width="4" style="17" customWidth="1"/>
    <col min="24" max="24" width="12.28515625" style="20" customWidth="1"/>
    <col min="25" max="25" width="4" style="17" customWidth="1"/>
    <col min="26" max="26" width="12.28515625" style="20" customWidth="1"/>
    <col min="27" max="27" width="8" style="17" customWidth="1"/>
    <col min="28" max="28" width="4" style="17" customWidth="1"/>
    <col min="29" max="29" width="12.28515625" style="20" customWidth="1"/>
    <col min="30" max="30" width="10.42578125" style="20" customWidth="1"/>
    <col min="31" max="32" width="18.5703125" style="20" customWidth="1"/>
    <col min="33" max="33" width="2" style="20" hidden="1" customWidth="1"/>
    <col min="34" max="38" width="8.85546875" style="20" hidden="1" customWidth="1"/>
    <col min="39" max="16384" width="8.85546875" style="20"/>
  </cols>
  <sheetData>
    <row r="1" spans="1:37" ht="15.75" customHeight="1" x14ac:dyDescent="0.2">
      <c r="B1" s="99"/>
      <c r="C1" s="585" t="s">
        <v>72</v>
      </c>
      <c r="D1" s="585"/>
      <c r="E1" s="585"/>
      <c r="F1" s="585"/>
      <c r="G1" s="585"/>
    </row>
    <row r="2" spans="1:37" ht="15.75" customHeight="1" x14ac:dyDescent="0.2">
      <c r="B2" s="100"/>
      <c r="C2" s="607" t="s">
        <v>539</v>
      </c>
      <c r="D2" s="607"/>
      <c r="E2" s="607"/>
      <c r="F2" s="607"/>
      <c r="G2" s="607"/>
      <c r="H2" s="607"/>
      <c r="I2" s="607"/>
      <c r="J2" s="607"/>
    </row>
    <row r="3" spans="1:37" ht="10.15" customHeight="1" thickBot="1" x14ac:dyDescent="0.25">
      <c r="K3" s="115"/>
      <c r="L3" s="104"/>
      <c r="M3" s="115"/>
      <c r="N3" s="104"/>
      <c r="O3" s="115"/>
      <c r="Q3" s="115"/>
      <c r="S3" s="115"/>
      <c r="U3" s="115"/>
      <c r="V3" s="104"/>
      <c r="W3" s="115"/>
      <c r="Y3" s="115"/>
      <c r="Z3" s="104"/>
      <c r="AA3" s="115"/>
      <c r="AB3" s="115"/>
      <c r="AC3" s="27"/>
      <c r="AD3" s="109"/>
      <c r="AE3" s="109"/>
      <c r="AF3" s="104"/>
    </row>
    <row r="4" spans="1:37" s="1" customFormat="1" ht="89.25" customHeight="1" x14ac:dyDescent="0.2">
      <c r="A4" s="89" t="s">
        <v>95</v>
      </c>
      <c r="B4" s="3" t="s">
        <v>20</v>
      </c>
      <c r="C4" s="3" t="s">
        <v>70</v>
      </c>
      <c r="D4" s="3" t="s">
        <v>64</v>
      </c>
      <c r="E4" s="3" t="s">
        <v>96</v>
      </c>
      <c r="F4" s="3" t="s">
        <v>97</v>
      </c>
      <c r="G4" s="4" t="s">
        <v>39</v>
      </c>
      <c r="H4" s="3" t="s">
        <v>40</v>
      </c>
      <c r="I4" s="6" t="s">
        <v>38</v>
      </c>
      <c r="J4" s="4" t="s">
        <v>99</v>
      </c>
      <c r="K4" s="9" t="s">
        <v>67</v>
      </c>
      <c r="L4" s="4" t="s">
        <v>98</v>
      </c>
      <c r="M4" s="9" t="s">
        <v>67</v>
      </c>
      <c r="N4" s="4" t="s">
        <v>41</v>
      </c>
      <c r="O4" s="9" t="s">
        <v>67</v>
      </c>
      <c r="P4" s="4" t="s">
        <v>43</v>
      </c>
      <c r="Q4" s="9" t="s">
        <v>67</v>
      </c>
      <c r="R4" s="4" t="s">
        <v>73</v>
      </c>
      <c r="S4" s="9" t="s">
        <v>67</v>
      </c>
      <c r="T4" s="4" t="s">
        <v>44</v>
      </c>
      <c r="U4" s="9" t="s">
        <v>67</v>
      </c>
      <c r="V4" s="4" t="s">
        <v>41</v>
      </c>
      <c r="W4" s="9" t="s">
        <v>67</v>
      </c>
      <c r="X4" s="4" t="s">
        <v>74</v>
      </c>
      <c r="Y4" s="9" t="s">
        <v>67</v>
      </c>
      <c r="Z4" s="4" t="s">
        <v>42</v>
      </c>
      <c r="AA4" s="9" t="s">
        <v>68</v>
      </c>
      <c r="AB4" s="9" t="s">
        <v>69</v>
      </c>
      <c r="AC4" s="4" t="s">
        <v>48</v>
      </c>
      <c r="AD4" s="4" t="s">
        <v>49</v>
      </c>
      <c r="AE4" s="4" t="s">
        <v>50</v>
      </c>
      <c r="AF4" s="4" t="s">
        <v>33</v>
      </c>
    </row>
    <row r="5" spans="1:37" s="28" customFormat="1" ht="6" customHeight="1" thickBot="1" x14ac:dyDescent="0.25">
      <c r="A5" s="90"/>
      <c r="B5" s="29"/>
      <c r="C5" s="250"/>
      <c r="D5" s="250"/>
      <c r="E5" s="250"/>
      <c r="F5" s="250"/>
      <c r="G5" s="29"/>
      <c r="H5" s="29"/>
      <c r="I5" s="29"/>
      <c r="J5" s="36"/>
      <c r="K5" s="35"/>
      <c r="L5" s="36"/>
      <c r="M5" s="35"/>
      <c r="N5" s="31"/>
      <c r="O5" s="35"/>
      <c r="P5" s="29"/>
      <c r="Q5" s="35"/>
      <c r="R5" s="29"/>
      <c r="S5" s="35"/>
      <c r="T5" s="31"/>
      <c r="U5" s="35"/>
      <c r="V5" s="31"/>
      <c r="W5" s="35"/>
      <c r="X5" s="29"/>
      <c r="Y5" s="35"/>
      <c r="Z5" s="29"/>
      <c r="AA5" s="35"/>
      <c r="AB5" s="35"/>
      <c r="AC5" s="29"/>
      <c r="AD5" s="29"/>
      <c r="AE5" s="29"/>
      <c r="AF5" s="37"/>
    </row>
    <row r="6" spans="1:37" s="28" customFormat="1" ht="22.5" customHeight="1" thickBot="1" x14ac:dyDescent="0.25">
      <c r="A6" s="91"/>
      <c r="B6" s="39" t="s">
        <v>0</v>
      </c>
      <c r="C6" s="39" t="s">
        <v>21</v>
      </c>
      <c r="D6" s="39" t="s">
        <v>1</v>
      </c>
      <c r="E6" s="39"/>
      <c r="F6" s="39"/>
      <c r="G6" s="39" t="s">
        <v>2</v>
      </c>
      <c r="H6" s="39" t="s">
        <v>4</v>
      </c>
      <c r="I6" s="39" t="s">
        <v>5</v>
      </c>
      <c r="J6" s="44" t="s">
        <v>18</v>
      </c>
      <c r="K6" s="43" t="s">
        <v>19</v>
      </c>
      <c r="L6" s="44" t="s">
        <v>18</v>
      </c>
      <c r="M6" s="43" t="s">
        <v>19</v>
      </c>
      <c r="N6" s="39" t="s">
        <v>22</v>
      </c>
      <c r="O6" s="43" t="s">
        <v>23</v>
      </c>
      <c r="P6" s="39" t="s">
        <v>24</v>
      </c>
      <c r="Q6" s="43" t="s">
        <v>25</v>
      </c>
      <c r="R6" s="39" t="s">
        <v>26</v>
      </c>
      <c r="S6" s="43" t="s">
        <v>27</v>
      </c>
      <c r="T6" s="39" t="s">
        <v>28</v>
      </c>
      <c r="U6" s="43" t="s">
        <v>29</v>
      </c>
      <c r="V6" s="39" t="s">
        <v>30</v>
      </c>
      <c r="W6" s="43" t="s">
        <v>31</v>
      </c>
      <c r="X6" s="39" t="s">
        <v>51</v>
      </c>
      <c r="Y6" s="43" t="s">
        <v>52</v>
      </c>
      <c r="Z6" s="39" t="s">
        <v>53</v>
      </c>
      <c r="AA6" s="43" t="s">
        <v>54</v>
      </c>
      <c r="AB6" s="43" t="s">
        <v>55</v>
      </c>
      <c r="AC6" s="39" t="s">
        <v>56</v>
      </c>
      <c r="AD6" s="39" t="s">
        <v>57</v>
      </c>
      <c r="AE6" s="39" t="s">
        <v>60</v>
      </c>
      <c r="AF6" s="45" t="s">
        <v>61</v>
      </c>
    </row>
    <row r="7" spans="1:37" s="28" customFormat="1" ht="6" customHeight="1" x14ac:dyDescent="0.2">
      <c r="A7" s="92"/>
      <c r="B7" s="74"/>
      <c r="C7" s="249"/>
      <c r="D7" s="249"/>
      <c r="E7" s="249"/>
      <c r="F7" s="249"/>
      <c r="G7" s="74"/>
      <c r="H7" s="74"/>
      <c r="I7" s="74"/>
      <c r="J7" s="78"/>
      <c r="K7" s="77"/>
      <c r="L7" s="78"/>
      <c r="M7" s="77"/>
      <c r="N7" s="75"/>
      <c r="O7" s="77"/>
      <c r="P7" s="74"/>
      <c r="Q7" s="77"/>
      <c r="R7" s="74"/>
      <c r="S7" s="77"/>
      <c r="T7" s="75"/>
      <c r="U7" s="77"/>
      <c r="V7" s="75"/>
      <c r="W7" s="77"/>
      <c r="X7" s="74"/>
      <c r="Y7" s="77"/>
      <c r="Z7" s="74"/>
      <c r="AA7" s="77"/>
      <c r="AB7" s="77"/>
      <c r="AC7" s="74"/>
      <c r="AF7" s="79"/>
    </row>
    <row r="8" spans="1:37" ht="15" customHeight="1" x14ac:dyDescent="0.2">
      <c r="A8" s="640"/>
      <c r="B8" s="52" t="s">
        <v>14</v>
      </c>
      <c r="C8" s="643" t="s">
        <v>270</v>
      </c>
      <c r="D8" s="614" t="s">
        <v>146</v>
      </c>
      <c r="E8" s="614" t="s">
        <v>129</v>
      </c>
      <c r="F8" s="614" t="s">
        <v>130</v>
      </c>
      <c r="G8" s="655" t="s">
        <v>525</v>
      </c>
      <c r="H8" s="667" t="s">
        <v>32</v>
      </c>
      <c r="I8" s="661" t="s">
        <v>37</v>
      </c>
      <c r="J8" s="53">
        <f>+L8-K8</f>
        <v>40987</v>
      </c>
      <c r="K8" s="55">
        <v>30</v>
      </c>
      <c r="L8" s="53">
        <f>P8-O8</f>
        <v>41017</v>
      </c>
      <c r="M8" s="55">
        <v>14</v>
      </c>
      <c r="N8" s="53">
        <f>P8-O8</f>
        <v>41017</v>
      </c>
      <c r="O8" s="55">
        <v>1</v>
      </c>
      <c r="P8" s="53">
        <f>R8-Q8</f>
        <v>41018</v>
      </c>
      <c r="Q8" s="55">
        <v>28</v>
      </c>
      <c r="R8" s="53">
        <f>T8-S8</f>
        <v>41046</v>
      </c>
      <c r="S8" s="55">
        <v>28</v>
      </c>
      <c r="T8" s="53">
        <f>V8-U8</f>
        <v>41074</v>
      </c>
      <c r="U8" s="55">
        <v>14</v>
      </c>
      <c r="V8" s="53">
        <f>X8-W8</f>
        <v>41088</v>
      </c>
      <c r="W8" s="55">
        <v>3</v>
      </c>
      <c r="X8" s="86">
        <f>+Z8-Y8</f>
        <v>41091</v>
      </c>
      <c r="Y8" s="55">
        <v>14</v>
      </c>
      <c r="Z8" s="58">
        <v>41105</v>
      </c>
      <c r="AA8" s="57">
        <v>122</v>
      </c>
      <c r="AB8" s="55">
        <f>AA8/30.5</f>
        <v>4</v>
      </c>
      <c r="AC8" s="58">
        <f>Z8+AA8</f>
        <v>41227</v>
      </c>
      <c r="AD8" s="58" t="s">
        <v>36</v>
      </c>
      <c r="AE8" s="664"/>
      <c r="AF8" s="637"/>
    </row>
    <row r="9" spans="1:37" ht="15" customHeight="1" x14ac:dyDescent="0.2">
      <c r="A9" s="641"/>
      <c r="B9" s="13" t="s">
        <v>16</v>
      </c>
      <c r="C9" s="644"/>
      <c r="D9" s="581"/>
      <c r="E9" s="581"/>
      <c r="F9" s="581"/>
      <c r="G9" s="656"/>
      <c r="H9" s="668"/>
      <c r="I9" s="662"/>
      <c r="J9" s="232">
        <v>42389</v>
      </c>
      <c r="K9" s="189">
        <v>45</v>
      </c>
      <c r="L9" s="232">
        <f>J9+K9</f>
        <v>42434</v>
      </c>
      <c r="M9" s="189">
        <v>14</v>
      </c>
      <c r="N9" s="232">
        <f>L9+M9</f>
        <v>42448</v>
      </c>
      <c r="O9" s="189">
        <v>14</v>
      </c>
      <c r="P9" s="232">
        <f>N9+O9</f>
        <v>42462</v>
      </c>
      <c r="Q9" s="189">
        <v>45</v>
      </c>
      <c r="R9" s="232">
        <f>P9+Q9</f>
        <v>42507</v>
      </c>
      <c r="S9" s="189">
        <v>30</v>
      </c>
      <c r="T9" s="232">
        <f>R9+S9</f>
        <v>42537</v>
      </c>
      <c r="U9" s="189">
        <v>14</v>
      </c>
      <c r="V9" s="232">
        <f>T9+U9</f>
        <v>42551</v>
      </c>
      <c r="W9" s="189">
        <v>14</v>
      </c>
      <c r="X9" s="233">
        <f>V9+W9</f>
        <v>42565</v>
      </c>
      <c r="Y9" s="189">
        <v>14</v>
      </c>
      <c r="Z9" s="233">
        <f>X9+Y9</f>
        <v>42579</v>
      </c>
      <c r="AA9" s="189">
        <v>122</v>
      </c>
      <c r="AB9" s="189">
        <v>4</v>
      </c>
      <c r="AC9" s="233">
        <f>+AA9+Z9</f>
        <v>42701</v>
      </c>
      <c r="AD9" s="64" t="s">
        <v>36</v>
      </c>
      <c r="AE9" s="665"/>
      <c r="AF9" s="638"/>
    </row>
    <row r="10" spans="1:37" s="81" customFormat="1" x14ac:dyDescent="0.2">
      <c r="A10" s="642"/>
      <c r="B10" s="65" t="s">
        <v>0</v>
      </c>
      <c r="C10" s="645"/>
      <c r="D10" s="582"/>
      <c r="E10" s="582"/>
      <c r="F10" s="582"/>
      <c r="G10" s="657"/>
      <c r="H10" s="669"/>
      <c r="I10" s="663"/>
      <c r="J10" s="260"/>
      <c r="K10" s="312"/>
      <c r="L10" s="260"/>
      <c r="M10" s="312"/>
      <c r="N10" s="260"/>
      <c r="O10" s="312">
        <f>P10-N10</f>
        <v>0</v>
      </c>
      <c r="P10" s="260"/>
      <c r="Q10" s="82">
        <f>R10-P10</f>
        <v>0</v>
      </c>
      <c r="R10" s="260"/>
      <c r="S10" s="312">
        <f>T10-R10</f>
        <v>0</v>
      </c>
      <c r="T10" s="260"/>
      <c r="U10" s="312">
        <f>V10-T10</f>
        <v>0</v>
      </c>
      <c r="V10" s="260"/>
      <c r="W10" s="82">
        <f>X10-V10</f>
        <v>0</v>
      </c>
      <c r="X10" s="66"/>
      <c r="Y10" s="82">
        <f>Z10-X10</f>
        <v>0</v>
      </c>
      <c r="Z10" s="260"/>
      <c r="AA10" s="176"/>
      <c r="AB10" s="63">
        <f>AA10/30.5</f>
        <v>0</v>
      </c>
      <c r="AC10" s="64">
        <f>Z10+AA10</f>
        <v>0</v>
      </c>
      <c r="AD10" s="87">
        <f>AA10+AB10</f>
        <v>0</v>
      </c>
      <c r="AE10" s="666"/>
      <c r="AF10" s="639"/>
      <c r="AI10" s="506">
        <v>41932</v>
      </c>
      <c r="AJ10" s="81">
        <v>4</v>
      </c>
      <c r="AK10" s="506">
        <v>41936</v>
      </c>
    </row>
    <row r="11" spans="1:37" ht="15" customHeight="1" x14ac:dyDescent="0.2">
      <c r="A11" s="640"/>
      <c r="B11" s="52" t="s">
        <v>14</v>
      </c>
      <c r="C11" s="643" t="s">
        <v>271</v>
      </c>
      <c r="D11" s="614" t="s">
        <v>140</v>
      </c>
      <c r="E11" s="614" t="s">
        <v>129</v>
      </c>
      <c r="F11" s="614" t="s">
        <v>130</v>
      </c>
      <c r="G11" s="655" t="s">
        <v>526</v>
      </c>
      <c r="H11" s="667" t="s">
        <v>32</v>
      </c>
      <c r="I11" s="661" t="s">
        <v>37</v>
      </c>
      <c r="J11" s="53">
        <f>+L11-K11</f>
        <v>41366</v>
      </c>
      <c r="K11" s="55">
        <v>30</v>
      </c>
      <c r="L11" s="53">
        <f>P11-O11</f>
        <v>41396</v>
      </c>
      <c r="M11" s="55"/>
      <c r="N11" s="53">
        <f>P11-O11</f>
        <v>41396</v>
      </c>
      <c r="O11" s="55">
        <v>1</v>
      </c>
      <c r="P11" s="53">
        <f>R11-Q11</f>
        <v>41397</v>
      </c>
      <c r="Q11" s="55">
        <v>28</v>
      </c>
      <c r="R11" s="53">
        <f>T11-S11</f>
        <v>41425</v>
      </c>
      <c r="S11" s="55">
        <v>28</v>
      </c>
      <c r="T11" s="53">
        <f>V11-U11</f>
        <v>41453</v>
      </c>
      <c r="U11" s="55"/>
      <c r="V11" s="53">
        <f>X11-W11</f>
        <v>41453</v>
      </c>
      <c r="W11" s="55">
        <v>3</v>
      </c>
      <c r="X11" s="86">
        <f>+Z11-Y11</f>
        <v>41456</v>
      </c>
      <c r="Y11" s="55">
        <v>14</v>
      </c>
      <c r="Z11" s="58">
        <v>41470</v>
      </c>
      <c r="AA11" s="57">
        <v>122</v>
      </c>
      <c r="AB11" s="55">
        <f>AA11/30.5</f>
        <v>4</v>
      </c>
      <c r="AC11" s="58">
        <f>Z11+AA11</f>
        <v>41592</v>
      </c>
      <c r="AD11" s="58" t="s">
        <v>36</v>
      </c>
      <c r="AE11" s="664"/>
      <c r="AF11" s="637"/>
    </row>
    <row r="12" spans="1:37" ht="15" customHeight="1" x14ac:dyDescent="0.2">
      <c r="A12" s="641"/>
      <c r="B12" s="13" t="s">
        <v>16</v>
      </c>
      <c r="C12" s="644"/>
      <c r="D12" s="581"/>
      <c r="E12" s="581"/>
      <c r="F12" s="581"/>
      <c r="G12" s="656"/>
      <c r="H12" s="668"/>
      <c r="I12" s="662"/>
      <c r="J12" s="232">
        <f>J9</f>
        <v>42389</v>
      </c>
      <c r="K12" s="189">
        <v>45</v>
      </c>
      <c r="L12" s="232">
        <f>J12+K12</f>
        <v>42434</v>
      </c>
      <c r="M12" s="189">
        <v>14</v>
      </c>
      <c r="N12" s="232">
        <f>L12+M12</f>
        <v>42448</v>
      </c>
      <c r="O12" s="189">
        <v>14</v>
      </c>
      <c r="P12" s="232">
        <f>N12+O12</f>
        <v>42462</v>
      </c>
      <c r="Q12" s="189">
        <v>45</v>
      </c>
      <c r="R12" s="232">
        <f>P12+Q12</f>
        <v>42507</v>
      </c>
      <c r="S12" s="189">
        <v>30</v>
      </c>
      <c r="T12" s="232">
        <f>R12+S12</f>
        <v>42537</v>
      </c>
      <c r="U12" s="189">
        <v>14</v>
      </c>
      <c r="V12" s="232">
        <f>T12+U12</f>
        <v>42551</v>
      </c>
      <c r="W12" s="174">
        <v>14</v>
      </c>
      <c r="X12" s="134">
        <f>V12+W12</f>
        <v>42565</v>
      </c>
      <c r="Y12" s="174">
        <v>14</v>
      </c>
      <c r="Z12" s="173">
        <f>X12+Y12</f>
        <v>42579</v>
      </c>
      <c r="AA12" s="133">
        <v>122</v>
      </c>
      <c r="AB12" s="63">
        <v>4</v>
      </c>
      <c r="AC12" s="64">
        <f>+AA12+Z12</f>
        <v>42701</v>
      </c>
      <c r="AD12" s="64" t="s">
        <v>36</v>
      </c>
      <c r="AE12" s="665"/>
      <c r="AF12" s="638"/>
    </row>
    <row r="13" spans="1:37" s="81" customFormat="1" x14ac:dyDescent="0.2">
      <c r="A13" s="642"/>
      <c r="B13" s="65" t="s">
        <v>0</v>
      </c>
      <c r="C13" s="645"/>
      <c r="D13" s="582"/>
      <c r="E13" s="582"/>
      <c r="F13" s="582"/>
      <c r="G13" s="657"/>
      <c r="H13" s="669"/>
      <c r="I13" s="663"/>
      <c r="J13" s="255"/>
      <c r="K13" s="312"/>
      <c r="L13" s="255"/>
      <c r="M13" s="312">
        <f>N13-J13</f>
        <v>0</v>
      </c>
      <c r="N13" s="255"/>
      <c r="O13" s="312">
        <f>P13-N13</f>
        <v>0</v>
      </c>
      <c r="P13" s="255"/>
      <c r="Q13" s="82">
        <f>R13-P13</f>
        <v>0</v>
      </c>
      <c r="R13" s="255"/>
      <c r="S13" s="312">
        <f>T13-R13</f>
        <v>0</v>
      </c>
      <c r="T13" s="255"/>
      <c r="U13" s="312">
        <f>V13-T13</f>
        <v>0</v>
      </c>
      <c r="V13" s="255"/>
      <c r="W13" s="82">
        <f>X13-V13</f>
        <v>0</v>
      </c>
      <c r="X13" s="111"/>
      <c r="Y13" s="82">
        <f>Z13-X13</f>
        <v>0</v>
      </c>
      <c r="Z13" s="255"/>
      <c r="AA13" s="257"/>
      <c r="AB13" s="70">
        <f>AA13/30.5</f>
        <v>0</v>
      </c>
      <c r="AC13" s="73">
        <f>Z13+AA13</f>
        <v>0</v>
      </c>
      <c r="AD13" s="114">
        <f>AA13+AB13</f>
        <v>0</v>
      </c>
      <c r="AE13" s="666"/>
      <c r="AF13" s="639"/>
    </row>
    <row r="14" spans="1:37" ht="15" customHeight="1" x14ac:dyDescent="0.2">
      <c r="A14" s="193"/>
      <c r="B14" s="299" t="s">
        <v>14</v>
      </c>
      <c r="C14" s="646" t="s">
        <v>290</v>
      </c>
      <c r="D14" s="649" t="s">
        <v>291</v>
      </c>
      <c r="E14" s="658" t="s">
        <v>129</v>
      </c>
      <c r="F14" s="658" t="s">
        <v>130</v>
      </c>
      <c r="G14" s="649" t="s">
        <v>353</v>
      </c>
      <c r="H14" s="592" t="s">
        <v>32</v>
      </c>
      <c r="I14" s="634" t="s">
        <v>83</v>
      </c>
      <c r="J14" s="196">
        <f>+L14-K14</f>
        <v>41731</v>
      </c>
      <c r="K14" s="198">
        <v>30</v>
      </c>
      <c r="L14" s="196">
        <f>P14-O14</f>
        <v>41761</v>
      </c>
      <c r="M14" s="198"/>
      <c r="N14" s="196">
        <f>P14-O14</f>
        <v>41761</v>
      </c>
      <c r="O14" s="198">
        <v>1</v>
      </c>
      <c r="P14" s="196">
        <f>R14-Q14</f>
        <v>41762</v>
      </c>
      <c r="Q14" s="198">
        <v>28</v>
      </c>
      <c r="R14" s="196">
        <f>T14-S14</f>
        <v>41790</v>
      </c>
      <c r="S14" s="198">
        <v>28</v>
      </c>
      <c r="T14" s="196">
        <f>V14-U14</f>
        <v>41818</v>
      </c>
      <c r="U14" s="198"/>
      <c r="V14" s="196">
        <f>X14-W14</f>
        <v>41818</v>
      </c>
      <c r="W14" s="198">
        <v>3</v>
      </c>
      <c r="X14" s="300">
        <f>+Z14-Y14</f>
        <v>41821</v>
      </c>
      <c r="Y14" s="198">
        <v>14</v>
      </c>
      <c r="Z14" s="199">
        <v>41835</v>
      </c>
      <c r="AA14" s="214">
        <v>122</v>
      </c>
      <c r="AB14" s="198">
        <f>AA14/30.5</f>
        <v>4</v>
      </c>
      <c r="AC14" s="199">
        <f>Z14+AA14</f>
        <v>41957</v>
      </c>
      <c r="AD14" s="199" t="s">
        <v>36</v>
      </c>
      <c r="AE14" s="670"/>
      <c r="AF14" s="578"/>
    </row>
    <row r="15" spans="1:37" s="267" customFormat="1" ht="15" customHeight="1" x14ac:dyDescent="0.2">
      <c r="A15" s="264"/>
      <c r="B15" s="307" t="s">
        <v>16</v>
      </c>
      <c r="C15" s="647"/>
      <c r="D15" s="650"/>
      <c r="E15" s="659"/>
      <c r="F15" s="659"/>
      <c r="G15" s="650"/>
      <c r="H15" s="593"/>
      <c r="I15" s="635"/>
      <c r="J15" s="222"/>
      <c r="K15" s="224"/>
      <c r="L15" s="222"/>
      <c r="M15" s="224"/>
      <c r="N15" s="222"/>
      <c r="O15" s="224"/>
      <c r="P15" s="222"/>
      <c r="Q15" s="224"/>
      <c r="R15" s="222"/>
      <c r="S15" s="224"/>
      <c r="T15" s="222"/>
      <c r="U15" s="224"/>
      <c r="V15" s="222"/>
      <c r="W15" s="224"/>
      <c r="X15" s="270"/>
      <c r="Y15" s="224"/>
      <c r="Z15" s="270"/>
      <c r="AA15" s="224"/>
      <c r="AB15" s="224"/>
      <c r="AC15" s="270"/>
      <c r="AD15" s="270" t="s">
        <v>36</v>
      </c>
      <c r="AE15" s="671"/>
      <c r="AF15" s="579"/>
    </row>
    <row r="16" spans="1:37" s="267" customFormat="1" ht="15" customHeight="1" x14ac:dyDescent="0.2">
      <c r="A16" s="264"/>
      <c r="B16" s="308" t="s">
        <v>0</v>
      </c>
      <c r="C16" s="648"/>
      <c r="D16" s="651"/>
      <c r="E16" s="660"/>
      <c r="F16" s="660"/>
      <c r="G16" s="651"/>
      <c r="H16" s="594"/>
      <c r="I16" s="636"/>
      <c r="J16" s="226"/>
      <c r="K16" s="309"/>
      <c r="L16" s="226"/>
      <c r="M16" s="309">
        <f>N16-J16</f>
        <v>0</v>
      </c>
      <c r="N16" s="226"/>
      <c r="O16" s="309">
        <f>P16-N16</f>
        <v>0</v>
      </c>
      <c r="P16" s="226"/>
      <c r="Q16" s="309">
        <f>R16-P16</f>
        <v>0</v>
      </c>
      <c r="R16" s="226"/>
      <c r="S16" s="309">
        <f>T16-R16</f>
        <v>0</v>
      </c>
      <c r="T16" s="226"/>
      <c r="U16" s="309">
        <f>V16-T16</f>
        <v>0</v>
      </c>
      <c r="V16" s="226"/>
      <c r="W16" s="309">
        <f>X16-V16</f>
        <v>0</v>
      </c>
      <c r="X16" s="226"/>
      <c r="Y16" s="309">
        <f>Z16-X16</f>
        <v>0</v>
      </c>
      <c r="Z16" s="226"/>
      <c r="AA16" s="228"/>
      <c r="AB16" s="228">
        <f>AA16/30.5</f>
        <v>0</v>
      </c>
      <c r="AC16" s="272">
        <f>Z16+AA16</f>
        <v>0</v>
      </c>
      <c r="AD16" s="272">
        <f>AA16+AB16</f>
        <v>0</v>
      </c>
      <c r="AE16" s="672"/>
      <c r="AF16" s="580"/>
      <c r="AJ16" s="267">
        <v>8</v>
      </c>
      <c r="AK16" s="267">
        <f>AI16+AJ16</f>
        <v>8</v>
      </c>
    </row>
    <row r="17" spans="1:32" ht="15" customHeight="1" x14ac:dyDescent="0.2">
      <c r="A17" s="640"/>
      <c r="B17" s="124" t="s">
        <v>14</v>
      </c>
      <c r="C17" s="652" t="s">
        <v>272</v>
      </c>
      <c r="D17" s="655" t="s">
        <v>265</v>
      </c>
      <c r="E17" s="614" t="s">
        <v>129</v>
      </c>
      <c r="F17" s="614" t="s">
        <v>130</v>
      </c>
      <c r="G17" s="655" t="s">
        <v>463</v>
      </c>
      <c r="H17" s="673" t="s">
        <v>34</v>
      </c>
      <c r="I17" s="676" t="s">
        <v>37</v>
      </c>
      <c r="J17" s="53">
        <f>+L17-K17</f>
        <v>40943</v>
      </c>
      <c r="K17" s="55">
        <v>30</v>
      </c>
      <c r="L17" s="53">
        <f>P17-O17</f>
        <v>40973</v>
      </c>
      <c r="M17" s="55">
        <v>14</v>
      </c>
      <c r="N17" s="53">
        <f>P17-O17</f>
        <v>40973</v>
      </c>
      <c r="O17" s="55">
        <v>1</v>
      </c>
      <c r="P17" s="53">
        <f>R17-Q17</f>
        <v>40974</v>
      </c>
      <c r="Q17" s="55">
        <v>42</v>
      </c>
      <c r="R17" s="53">
        <f>T17-S17</f>
        <v>41016</v>
      </c>
      <c r="S17" s="55">
        <v>28</v>
      </c>
      <c r="T17" s="53">
        <f>V17-U17</f>
        <v>41044</v>
      </c>
      <c r="U17" s="55">
        <v>14</v>
      </c>
      <c r="V17" s="53">
        <f>X17-W17</f>
        <v>41058</v>
      </c>
      <c r="W17" s="55">
        <v>3</v>
      </c>
      <c r="X17" s="86">
        <f>+Z17-Y17</f>
        <v>41061</v>
      </c>
      <c r="Y17" s="55">
        <v>14</v>
      </c>
      <c r="Z17" s="58">
        <v>41075</v>
      </c>
      <c r="AA17" s="57">
        <f>30.5*48</f>
        <v>1464</v>
      </c>
      <c r="AB17" s="55">
        <v>36</v>
      </c>
      <c r="AC17" s="58">
        <f t="shared" ref="AC17:AC23" si="0">Z17+AA17</f>
        <v>42539</v>
      </c>
      <c r="AD17" s="58" t="s">
        <v>36</v>
      </c>
      <c r="AE17" s="679" t="s">
        <v>464</v>
      </c>
      <c r="AF17" s="691" t="s">
        <v>517</v>
      </c>
    </row>
    <row r="18" spans="1:32" ht="15" customHeight="1" x14ac:dyDescent="0.2">
      <c r="A18" s="641"/>
      <c r="B18" s="125" t="s">
        <v>16</v>
      </c>
      <c r="C18" s="653"/>
      <c r="D18" s="656"/>
      <c r="E18" s="581"/>
      <c r="F18" s="581"/>
      <c r="G18" s="656"/>
      <c r="H18" s="674"/>
      <c r="I18" s="677"/>
      <c r="J18" s="232">
        <v>41591</v>
      </c>
      <c r="K18" s="189">
        <v>30</v>
      </c>
      <c r="L18" s="232">
        <v>41634</v>
      </c>
      <c r="M18" s="189">
        <v>14</v>
      </c>
      <c r="N18" s="232">
        <v>41656</v>
      </c>
      <c r="O18" s="189">
        <v>11</v>
      </c>
      <c r="P18" s="232">
        <v>41667</v>
      </c>
      <c r="Q18" s="189">
        <v>72</v>
      </c>
      <c r="R18" s="232">
        <v>41767</v>
      </c>
      <c r="S18" s="189">
        <v>50</v>
      </c>
      <c r="T18" s="232">
        <f>R18+S18</f>
        <v>41817</v>
      </c>
      <c r="U18" s="189">
        <v>14</v>
      </c>
      <c r="V18" s="232">
        <f>T18+U18</f>
        <v>41831</v>
      </c>
      <c r="W18" s="174">
        <v>14</v>
      </c>
      <c r="X18" s="134">
        <f>V18+W18</f>
        <v>41845</v>
      </c>
      <c r="Y18" s="63">
        <v>14</v>
      </c>
      <c r="Z18" s="64">
        <f>X18+Y18</f>
        <v>41859</v>
      </c>
      <c r="AA18" s="133">
        <f>AB18*30.5</f>
        <v>213.5</v>
      </c>
      <c r="AB18" s="174">
        <v>7</v>
      </c>
      <c r="AC18" s="64">
        <f t="shared" si="0"/>
        <v>42072.5</v>
      </c>
      <c r="AD18" s="64" t="s">
        <v>36</v>
      </c>
      <c r="AE18" s="680"/>
      <c r="AF18" s="692"/>
    </row>
    <row r="19" spans="1:32" ht="15" customHeight="1" x14ac:dyDescent="0.2">
      <c r="A19" s="642"/>
      <c r="B19" s="126" t="s">
        <v>0</v>
      </c>
      <c r="C19" s="654"/>
      <c r="D19" s="657"/>
      <c r="E19" s="582"/>
      <c r="F19" s="582"/>
      <c r="G19" s="657"/>
      <c r="H19" s="675"/>
      <c r="I19" s="678"/>
      <c r="J19" s="276">
        <v>41591</v>
      </c>
      <c r="K19" s="294">
        <v>43</v>
      </c>
      <c r="L19" s="276">
        <f>J19+K19</f>
        <v>41634</v>
      </c>
      <c r="M19" s="346">
        <v>22</v>
      </c>
      <c r="N19" s="276">
        <f>L19+M19</f>
        <v>41656</v>
      </c>
      <c r="O19" s="346">
        <v>11</v>
      </c>
      <c r="P19" s="276">
        <f>N19+O19</f>
        <v>41667</v>
      </c>
      <c r="Q19" s="346">
        <v>72</v>
      </c>
      <c r="R19" s="276">
        <v>41767</v>
      </c>
      <c r="S19" s="346">
        <f>T19-R18</f>
        <v>21</v>
      </c>
      <c r="T19" s="276">
        <v>41788</v>
      </c>
      <c r="U19" s="346">
        <v>68</v>
      </c>
      <c r="V19" s="276">
        <f>T19+U19</f>
        <v>41856</v>
      </c>
      <c r="W19" s="346">
        <v>29</v>
      </c>
      <c r="X19" s="276">
        <v>41886</v>
      </c>
      <c r="Y19" s="395">
        <v>14</v>
      </c>
      <c r="Z19" s="255">
        <f>X19</f>
        <v>41886</v>
      </c>
      <c r="AA19" s="257">
        <f>30.5*4</f>
        <v>122</v>
      </c>
      <c r="AB19" s="257">
        <f>AA19/30.5</f>
        <v>4</v>
      </c>
      <c r="AC19" s="73">
        <f t="shared" si="0"/>
        <v>42008</v>
      </c>
      <c r="AD19" s="114">
        <v>42067</v>
      </c>
      <c r="AE19" s="681"/>
      <c r="AF19" s="693"/>
    </row>
    <row r="20" spans="1:32" ht="15" customHeight="1" x14ac:dyDescent="0.2">
      <c r="A20" s="640"/>
      <c r="B20" s="124" t="s">
        <v>14</v>
      </c>
      <c r="C20" s="652" t="s">
        <v>272</v>
      </c>
      <c r="D20" s="655" t="s">
        <v>265</v>
      </c>
      <c r="E20" s="614" t="s">
        <v>129</v>
      </c>
      <c r="F20" s="614" t="s">
        <v>130</v>
      </c>
      <c r="G20" s="655" t="s">
        <v>462</v>
      </c>
      <c r="H20" s="673" t="s">
        <v>34</v>
      </c>
      <c r="I20" s="676" t="s">
        <v>37</v>
      </c>
      <c r="J20" s="53">
        <f>+L20-K20</f>
        <v>40943</v>
      </c>
      <c r="K20" s="55">
        <v>30</v>
      </c>
      <c r="L20" s="53">
        <f>P20-O20</f>
        <v>40973</v>
      </c>
      <c r="M20" s="55">
        <v>14</v>
      </c>
      <c r="N20" s="53">
        <f>P20-O20</f>
        <v>40973</v>
      </c>
      <c r="O20" s="55">
        <v>1</v>
      </c>
      <c r="P20" s="53">
        <f>R20-Q20</f>
        <v>40974</v>
      </c>
      <c r="Q20" s="55">
        <v>42</v>
      </c>
      <c r="R20" s="53">
        <f>T20-S20</f>
        <v>41016</v>
      </c>
      <c r="S20" s="55">
        <v>28</v>
      </c>
      <c r="T20" s="53">
        <f>V20-U20</f>
        <v>41044</v>
      </c>
      <c r="U20" s="55">
        <v>14</v>
      </c>
      <c r="V20" s="53">
        <f>X20-W20</f>
        <v>41058</v>
      </c>
      <c r="W20" s="55">
        <v>3</v>
      </c>
      <c r="X20" s="86">
        <f>+Z20-Y20</f>
        <v>41061</v>
      </c>
      <c r="Y20" s="55">
        <v>14</v>
      </c>
      <c r="Z20" s="58">
        <v>41075</v>
      </c>
      <c r="AA20" s="57">
        <f>30.5*48</f>
        <v>1464</v>
      </c>
      <c r="AB20" s="55">
        <v>36</v>
      </c>
      <c r="AC20" s="58">
        <f t="shared" si="0"/>
        <v>42539</v>
      </c>
      <c r="AD20" s="58" t="s">
        <v>36</v>
      </c>
      <c r="AE20" s="679" t="s">
        <v>465</v>
      </c>
      <c r="AF20" s="691" t="s">
        <v>517</v>
      </c>
    </row>
    <row r="21" spans="1:32" ht="15" customHeight="1" x14ac:dyDescent="0.2">
      <c r="A21" s="641"/>
      <c r="B21" s="125" t="s">
        <v>16</v>
      </c>
      <c r="C21" s="653"/>
      <c r="D21" s="656"/>
      <c r="E21" s="581"/>
      <c r="F21" s="581"/>
      <c r="G21" s="656"/>
      <c r="H21" s="674"/>
      <c r="I21" s="677"/>
      <c r="J21" s="232">
        <v>41591</v>
      </c>
      <c r="K21" s="189">
        <v>30</v>
      </c>
      <c r="L21" s="232">
        <v>41634</v>
      </c>
      <c r="M21" s="189">
        <v>14</v>
      </c>
      <c r="N21" s="232">
        <v>41656</v>
      </c>
      <c r="O21" s="189">
        <v>11</v>
      </c>
      <c r="P21" s="232">
        <v>41667</v>
      </c>
      <c r="Q21" s="189">
        <v>72</v>
      </c>
      <c r="R21" s="232">
        <v>41767</v>
      </c>
      <c r="S21" s="189">
        <v>50</v>
      </c>
      <c r="T21" s="232">
        <f>R21+S21</f>
        <v>41817</v>
      </c>
      <c r="U21" s="189">
        <v>14</v>
      </c>
      <c r="V21" s="232">
        <f>T21+U21</f>
        <v>41831</v>
      </c>
      <c r="W21" s="174">
        <v>14</v>
      </c>
      <c r="X21" s="134">
        <f>V21+W21</f>
        <v>41845</v>
      </c>
      <c r="Y21" s="63">
        <v>14</v>
      </c>
      <c r="Z21" s="64">
        <f>X21+Y21</f>
        <v>41859</v>
      </c>
      <c r="AA21" s="133">
        <f>AB21*30.5</f>
        <v>213.5</v>
      </c>
      <c r="AB21" s="174">
        <v>7</v>
      </c>
      <c r="AC21" s="64">
        <f t="shared" si="0"/>
        <v>42072.5</v>
      </c>
      <c r="AD21" s="64" t="s">
        <v>36</v>
      </c>
      <c r="AE21" s="680"/>
      <c r="AF21" s="692"/>
    </row>
    <row r="22" spans="1:32" ht="15" customHeight="1" x14ac:dyDescent="0.2">
      <c r="A22" s="642"/>
      <c r="B22" s="126" t="s">
        <v>0</v>
      </c>
      <c r="C22" s="654"/>
      <c r="D22" s="657"/>
      <c r="E22" s="582"/>
      <c r="F22" s="582"/>
      <c r="G22" s="657"/>
      <c r="H22" s="675"/>
      <c r="I22" s="678"/>
      <c r="J22" s="276">
        <v>41591</v>
      </c>
      <c r="K22" s="294">
        <v>43</v>
      </c>
      <c r="L22" s="276">
        <f>J22+K22</f>
        <v>41634</v>
      </c>
      <c r="M22" s="346">
        <v>22</v>
      </c>
      <c r="N22" s="276">
        <f>L22+M22</f>
        <v>41656</v>
      </c>
      <c r="O22" s="346">
        <v>11</v>
      </c>
      <c r="P22" s="276">
        <f>N22+O22</f>
        <v>41667</v>
      </c>
      <c r="Q22" s="346">
        <v>72</v>
      </c>
      <c r="R22" s="276">
        <v>41767</v>
      </c>
      <c r="S22" s="346">
        <f>T22-R21</f>
        <v>21</v>
      </c>
      <c r="T22" s="276">
        <v>41788</v>
      </c>
      <c r="U22" s="346">
        <v>68</v>
      </c>
      <c r="V22" s="276">
        <f>T22+U22</f>
        <v>41856</v>
      </c>
      <c r="W22" s="346">
        <v>29</v>
      </c>
      <c r="X22" s="276">
        <v>41886</v>
      </c>
      <c r="Y22" s="395">
        <v>14</v>
      </c>
      <c r="Z22" s="255">
        <f>X22</f>
        <v>41886</v>
      </c>
      <c r="AA22" s="257">
        <f>30.5*4</f>
        <v>122</v>
      </c>
      <c r="AB22" s="257">
        <f>AA22/30.5</f>
        <v>4</v>
      </c>
      <c r="AC22" s="73">
        <f t="shared" si="0"/>
        <v>42008</v>
      </c>
      <c r="AD22" s="114">
        <v>42067</v>
      </c>
      <c r="AE22" s="681"/>
      <c r="AF22" s="693"/>
    </row>
    <row r="23" spans="1:32" ht="15" customHeight="1" x14ac:dyDescent="0.2">
      <c r="A23" s="122"/>
      <c r="B23" s="124" t="s">
        <v>14</v>
      </c>
      <c r="C23" s="652" t="s">
        <v>273</v>
      </c>
      <c r="D23" s="655" t="s">
        <v>266</v>
      </c>
      <c r="E23" s="655" t="s">
        <v>129</v>
      </c>
      <c r="F23" s="655" t="s">
        <v>130</v>
      </c>
      <c r="G23" s="655" t="s">
        <v>527</v>
      </c>
      <c r="H23" s="673" t="s">
        <v>34</v>
      </c>
      <c r="I23" s="676" t="s">
        <v>37</v>
      </c>
      <c r="J23" s="53">
        <f>+L23-K23</f>
        <v>40943</v>
      </c>
      <c r="K23" s="55">
        <v>30</v>
      </c>
      <c r="L23" s="53">
        <f>P23-O23</f>
        <v>40973</v>
      </c>
      <c r="M23" s="55">
        <v>14</v>
      </c>
      <c r="N23" s="53">
        <f>P23-O23</f>
        <v>40973</v>
      </c>
      <c r="O23" s="55">
        <v>1</v>
      </c>
      <c r="P23" s="53">
        <f>R23-Q23</f>
        <v>40974</v>
      </c>
      <c r="Q23" s="55">
        <v>42</v>
      </c>
      <c r="R23" s="53">
        <f>T23-S23</f>
        <v>41016</v>
      </c>
      <c r="S23" s="55">
        <v>28</v>
      </c>
      <c r="T23" s="53">
        <f>V23-U23</f>
        <v>41044</v>
      </c>
      <c r="U23" s="55">
        <v>14</v>
      </c>
      <c r="V23" s="53">
        <f>X23-W23</f>
        <v>41058</v>
      </c>
      <c r="W23" s="55">
        <v>3</v>
      </c>
      <c r="X23" s="86">
        <f>+Z23-Y23</f>
        <v>41061</v>
      </c>
      <c r="Y23" s="55">
        <v>14</v>
      </c>
      <c r="Z23" s="58">
        <v>41075</v>
      </c>
      <c r="AA23" s="57">
        <f>30.5*48</f>
        <v>1464</v>
      </c>
      <c r="AB23" s="55">
        <v>36</v>
      </c>
      <c r="AC23" s="58">
        <f t="shared" si="0"/>
        <v>42539</v>
      </c>
      <c r="AD23" s="58" t="s">
        <v>36</v>
      </c>
      <c r="AE23" s="664"/>
      <c r="AF23" s="637"/>
    </row>
    <row r="24" spans="1:32" s="267" customFormat="1" ht="15" customHeight="1" x14ac:dyDescent="0.2">
      <c r="A24" s="283"/>
      <c r="B24" s="310" t="s">
        <v>16</v>
      </c>
      <c r="C24" s="653"/>
      <c r="D24" s="656"/>
      <c r="E24" s="656"/>
      <c r="F24" s="656"/>
      <c r="G24" s="656"/>
      <c r="H24" s="674"/>
      <c r="I24" s="677"/>
      <c r="J24" s="232">
        <v>42389</v>
      </c>
      <c r="K24" s="189">
        <v>30</v>
      </c>
      <c r="L24" s="232">
        <f>J24+K24</f>
        <v>42419</v>
      </c>
      <c r="M24" s="189">
        <v>14</v>
      </c>
      <c r="N24" s="232">
        <f>L24+M24</f>
        <v>42433</v>
      </c>
      <c r="O24" s="189">
        <v>14</v>
      </c>
      <c r="P24" s="232">
        <f>N24+O24</f>
        <v>42447</v>
      </c>
      <c r="Q24" s="189">
        <v>49</v>
      </c>
      <c r="R24" s="232">
        <f>P24+Q24</f>
        <v>42496</v>
      </c>
      <c r="S24" s="189">
        <v>28</v>
      </c>
      <c r="T24" s="232">
        <f>R24+S24</f>
        <v>42524</v>
      </c>
      <c r="U24" s="189">
        <v>0</v>
      </c>
      <c r="V24" s="232">
        <f>T24+U24</f>
        <v>42524</v>
      </c>
      <c r="W24" s="189">
        <v>14</v>
      </c>
      <c r="X24" s="233">
        <f>V24+W24</f>
        <v>42538</v>
      </c>
      <c r="Y24" s="176">
        <v>7</v>
      </c>
      <c r="Z24" s="263">
        <f>X24+Y24</f>
        <v>42545</v>
      </c>
      <c r="AA24" s="176">
        <f>AB24*30.5</f>
        <v>152.5</v>
      </c>
      <c r="AB24" s="176">
        <v>5</v>
      </c>
      <c r="AC24" s="263">
        <f>+AA24+Z24</f>
        <v>42697.5</v>
      </c>
      <c r="AD24" s="263" t="s">
        <v>36</v>
      </c>
      <c r="AE24" s="665"/>
      <c r="AF24" s="638"/>
    </row>
    <row r="25" spans="1:32" s="267" customFormat="1" ht="20.25" customHeight="1" x14ac:dyDescent="0.2">
      <c r="A25" s="283"/>
      <c r="B25" s="311" t="s">
        <v>0</v>
      </c>
      <c r="C25" s="654"/>
      <c r="D25" s="657"/>
      <c r="E25" s="657"/>
      <c r="F25" s="657"/>
      <c r="G25" s="657"/>
      <c r="H25" s="675"/>
      <c r="I25" s="678"/>
      <c r="J25" s="255"/>
      <c r="K25" s="312"/>
      <c r="L25" s="255"/>
      <c r="M25" s="312">
        <f>N25-J25</f>
        <v>0</v>
      </c>
      <c r="N25" s="255"/>
      <c r="O25" s="312">
        <f>P25-N25</f>
        <v>0</v>
      </c>
      <c r="P25" s="255"/>
      <c r="Q25" s="312">
        <f>R25-P25</f>
        <v>0</v>
      </c>
      <c r="R25" s="255"/>
      <c r="S25" s="312">
        <f>T25-R25</f>
        <v>0</v>
      </c>
      <c r="T25" s="255"/>
      <c r="U25" s="312">
        <f>V25-T25</f>
        <v>0</v>
      </c>
      <c r="V25" s="255"/>
      <c r="W25" s="312">
        <f>X25-V25</f>
        <v>0</v>
      </c>
      <c r="X25" s="255"/>
      <c r="Y25" s="312">
        <f>Z25-X25</f>
        <v>0</v>
      </c>
      <c r="Z25" s="255"/>
      <c r="AA25" s="257"/>
      <c r="AB25" s="257">
        <f>AA25/30.5</f>
        <v>0</v>
      </c>
      <c r="AC25" s="258">
        <f>Z25+AA25</f>
        <v>0</v>
      </c>
      <c r="AD25" s="258">
        <f>AA25+AB25</f>
        <v>0</v>
      </c>
      <c r="AE25" s="666"/>
      <c r="AF25" s="639"/>
    </row>
    <row r="26" spans="1:32" ht="15" customHeight="1" x14ac:dyDescent="0.2">
      <c r="A26" s="193"/>
      <c r="B26" s="299" t="s">
        <v>14</v>
      </c>
      <c r="C26" s="646" t="s">
        <v>274</v>
      </c>
      <c r="D26" s="649" t="s">
        <v>267</v>
      </c>
      <c r="E26" s="658" t="s">
        <v>129</v>
      </c>
      <c r="F26" s="658" t="s">
        <v>130</v>
      </c>
      <c r="G26" s="649" t="s">
        <v>148</v>
      </c>
      <c r="H26" s="592" t="s">
        <v>34</v>
      </c>
      <c r="I26" s="634" t="s">
        <v>83</v>
      </c>
      <c r="J26" s="196">
        <f>+L26-K26</f>
        <v>40943</v>
      </c>
      <c r="K26" s="198">
        <v>30</v>
      </c>
      <c r="L26" s="196">
        <f>P26-O26</f>
        <v>40973</v>
      </c>
      <c r="M26" s="198"/>
      <c r="N26" s="196">
        <f>P26-O26</f>
        <v>40973</v>
      </c>
      <c r="O26" s="198">
        <v>1</v>
      </c>
      <c r="P26" s="196">
        <f>R26-Q26</f>
        <v>40974</v>
      </c>
      <c r="Q26" s="198">
        <v>28</v>
      </c>
      <c r="R26" s="196">
        <f>T26-S26</f>
        <v>41002</v>
      </c>
      <c r="S26" s="198">
        <v>28</v>
      </c>
      <c r="T26" s="196">
        <f>V26-U26</f>
        <v>41030</v>
      </c>
      <c r="U26" s="198">
        <v>14</v>
      </c>
      <c r="V26" s="196">
        <f>X26-W26</f>
        <v>41044</v>
      </c>
      <c r="W26" s="198">
        <v>3</v>
      </c>
      <c r="X26" s="300">
        <f>+Z26-Y26</f>
        <v>41047</v>
      </c>
      <c r="Y26" s="198">
        <v>14</v>
      </c>
      <c r="Z26" s="199">
        <v>41061</v>
      </c>
      <c r="AA26" s="214">
        <f>30.5*48</f>
        <v>1464</v>
      </c>
      <c r="AB26" s="198">
        <f>AA26/30.5</f>
        <v>48</v>
      </c>
      <c r="AC26" s="199">
        <f>Z26+AA26</f>
        <v>42525</v>
      </c>
      <c r="AD26" s="199" t="s">
        <v>36</v>
      </c>
      <c r="AE26" s="670"/>
      <c r="AF26" s="578"/>
    </row>
    <row r="27" spans="1:32" s="267" customFormat="1" ht="15" customHeight="1" x14ac:dyDescent="0.2">
      <c r="A27" s="264"/>
      <c r="B27" s="307" t="s">
        <v>16</v>
      </c>
      <c r="C27" s="647"/>
      <c r="D27" s="650"/>
      <c r="E27" s="659"/>
      <c r="F27" s="659"/>
      <c r="G27" s="650"/>
      <c r="H27" s="593"/>
      <c r="I27" s="635"/>
      <c r="J27" s="222">
        <f>+L27-K27</f>
        <v>41722</v>
      </c>
      <c r="K27" s="224">
        <v>30</v>
      </c>
      <c r="L27" s="222">
        <f>N27-M27</f>
        <v>41752</v>
      </c>
      <c r="M27" s="224"/>
      <c r="N27" s="222">
        <f>+P27-O27</f>
        <v>41752</v>
      </c>
      <c r="O27" s="224">
        <v>14</v>
      </c>
      <c r="P27" s="222">
        <f>+R27-Q27</f>
        <v>41766</v>
      </c>
      <c r="Q27" s="224">
        <v>49</v>
      </c>
      <c r="R27" s="222">
        <f>+T27-S27</f>
        <v>41815</v>
      </c>
      <c r="S27" s="224">
        <v>35</v>
      </c>
      <c r="T27" s="222">
        <f>+V27-U27</f>
        <v>41850</v>
      </c>
      <c r="U27" s="224"/>
      <c r="V27" s="222">
        <f>+X27-W27</f>
        <v>41850</v>
      </c>
      <c r="W27" s="224">
        <v>21</v>
      </c>
      <c r="X27" s="317">
        <f>+Z27-Y27</f>
        <v>41871</v>
      </c>
      <c r="Y27" s="224">
        <v>14</v>
      </c>
      <c r="Z27" s="317">
        <v>41885</v>
      </c>
      <c r="AA27" s="224">
        <f>+AB27*30.5</f>
        <v>366</v>
      </c>
      <c r="AB27" s="224">
        <v>12</v>
      </c>
      <c r="AC27" s="317">
        <f>Z27+AA27</f>
        <v>42251</v>
      </c>
      <c r="AD27" s="317" t="s">
        <v>36</v>
      </c>
      <c r="AE27" s="671"/>
      <c r="AF27" s="579"/>
    </row>
    <row r="28" spans="1:32" s="267" customFormat="1" ht="15" customHeight="1" x14ac:dyDescent="0.2">
      <c r="A28" s="264"/>
      <c r="B28" s="308" t="s">
        <v>0</v>
      </c>
      <c r="C28" s="648"/>
      <c r="D28" s="651"/>
      <c r="E28" s="660"/>
      <c r="F28" s="660"/>
      <c r="G28" s="651"/>
      <c r="H28" s="594"/>
      <c r="I28" s="636"/>
      <c r="J28" s="226"/>
      <c r="K28" s="309"/>
      <c r="L28" s="226"/>
      <c r="M28" s="309">
        <f>N28-J28</f>
        <v>0</v>
      </c>
      <c r="N28" s="226"/>
      <c r="O28" s="309">
        <f>P28-N28</f>
        <v>0</v>
      </c>
      <c r="P28" s="226"/>
      <c r="Q28" s="309">
        <f>R28-P28</f>
        <v>0</v>
      </c>
      <c r="R28" s="226"/>
      <c r="S28" s="309">
        <f>T28-R28</f>
        <v>0</v>
      </c>
      <c r="T28" s="226"/>
      <c r="U28" s="309">
        <f>V28-T28</f>
        <v>0</v>
      </c>
      <c r="V28" s="226"/>
      <c r="W28" s="309">
        <f>X28-V28</f>
        <v>0</v>
      </c>
      <c r="X28" s="226"/>
      <c r="Y28" s="309">
        <f>Z28-X28</f>
        <v>0</v>
      </c>
      <c r="Z28" s="226"/>
      <c r="AA28" s="228"/>
      <c r="AB28" s="228">
        <f>AA28/30.5</f>
        <v>0</v>
      </c>
      <c r="AC28" s="318">
        <f t="shared" ref="AC28:AC38" si="1">Z28+AA28</f>
        <v>0</v>
      </c>
      <c r="AD28" s="318">
        <f>AA28+AB28</f>
        <v>0</v>
      </c>
      <c r="AE28" s="672"/>
      <c r="AF28" s="580"/>
    </row>
    <row r="29" spans="1:32" ht="15" customHeight="1" x14ac:dyDescent="0.2">
      <c r="A29" s="193"/>
      <c r="B29" s="299" t="s">
        <v>14</v>
      </c>
      <c r="C29" s="646" t="s">
        <v>275</v>
      </c>
      <c r="D29" s="649" t="s">
        <v>268</v>
      </c>
      <c r="E29" s="658" t="s">
        <v>129</v>
      </c>
      <c r="F29" s="658" t="s">
        <v>130</v>
      </c>
      <c r="G29" s="649" t="s">
        <v>141</v>
      </c>
      <c r="H29" s="592" t="s">
        <v>362</v>
      </c>
      <c r="I29" s="634" t="s">
        <v>37</v>
      </c>
      <c r="J29" s="196">
        <f>+L29-K29</f>
        <v>42127</v>
      </c>
      <c r="K29" s="198">
        <v>30</v>
      </c>
      <c r="L29" s="196">
        <f>P29-O29</f>
        <v>42157</v>
      </c>
      <c r="M29" s="198">
        <v>14</v>
      </c>
      <c r="N29" s="196">
        <f>P29-O29</f>
        <v>42157</v>
      </c>
      <c r="O29" s="198">
        <v>1</v>
      </c>
      <c r="P29" s="196">
        <f>R29-Q29</f>
        <v>42158</v>
      </c>
      <c r="Q29" s="198">
        <v>28</v>
      </c>
      <c r="R29" s="196">
        <f>T29-S29</f>
        <v>42186</v>
      </c>
      <c r="S29" s="198">
        <v>28</v>
      </c>
      <c r="T29" s="196">
        <f>V29-U29</f>
        <v>42214</v>
      </c>
      <c r="U29" s="198"/>
      <c r="V29" s="196">
        <f>X29-W29</f>
        <v>42214</v>
      </c>
      <c r="W29" s="198">
        <v>3</v>
      </c>
      <c r="X29" s="300">
        <f>+Z29-Y29</f>
        <v>42217</v>
      </c>
      <c r="Y29" s="198">
        <v>14</v>
      </c>
      <c r="Z29" s="199">
        <v>42231</v>
      </c>
      <c r="AA29" s="214">
        <v>122</v>
      </c>
      <c r="AB29" s="198">
        <v>5</v>
      </c>
      <c r="AC29" s="199">
        <f t="shared" si="1"/>
        <v>42353</v>
      </c>
      <c r="AD29" s="199" t="s">
        <v>36</v>
      </c>
      <c r="AE29" s="670"/>
      <c r="AF29" s="578"/>
    </row>
    <row r="30" spans="1:32" s="267" customFormat="1" ht="15" customHeight="1" x14ac:dyDescent="0.2">
      <c r="A30" s="264"/>
      <c r="B30" s="307" t="s">
        <v>16</v>
      </c>
      <c r="C30" s="647"/>
      <c r="D30" s="650"/>
      <c r="E30" s="659"/>
      <c r="F30" s="659"/>
      <c r="G30" s="650"/>
      <c r="H30" s="593"/>
      <c r="I30" s="635"/>
      <c r="J30" s="222">
        <f>+L30-K30</f>
        <v>42362</v>
      </c>
      <c r="K30" s="224">
        <v>7</v>
      </c>
      <c r="L30" s="222">
        <f>N30-M30</f>
        <v>42369</v>
      </c>
      <c r="M30" s="224">
        <v>14</v>
      </c>
      <c r="N30" s="222">
        <f>P30-O30</f>
        <v>42383</v>
      </c>
      <c r="O30" s="224">
        <v>3</v>
      </c>
      <c r="P30" s="222">
        <f>R30-Q30</f>
        <v>42386</v>
      </c>
      <c r="Q30" s="224">
        <v>28</v>
      </c>
      <c r="R30" s="222">
        <f>T30-S30</f>
        <v>42414</v>
      </c>
      <c r="S30" s="224">
        <v>7</v>
      </c>
      <c r="T30" s="222">
        <f>V30-U30</f>
        <v>42421</v>
      </c>
      <c r="U30" s="224">
        <v>14</v>
      </c>
      <c r="V30" s="222">
        <f>X30-W30</f>
        <v>42435</v>
      </c>
      <c r="W30" s="224">
        <v>14</v>
      </c>
      <c r="X30" s="317">
        <f>+Z30-Y30</f>
        <v>42449</v>
      </c>
      <c r="Y30" s="224">
        <v>14</v>
      </c>
      <c r="Z30" s="317">
        <v>42463</v>
      </c>
      <c r="AA30" s="224">
        <f>+AB30*30.5</f>
        <v>152.5</v>
      </c>
      <c r="AB30" s="224">
        <v>5</v>
      </c>
      <c r="AC30" s="317">
        <f>Z30+AA30</f>
        <v>42615.5</v>
      </c>
      <c r="AD30" s="317" t="s">
        <v>36</v>
      </c>
      <c r="AE30" s="671"/>
      <c r="AF30" s="579"/>
    </row>
    <row r="31" spans="1:32" s="267" customFormat="1" ht="15" customHeight="1" x14ac:dyDescent="0.2">
      <c r="A31" s="264"/>
      <c r="B31" s="308" t="s">
        <v>0</v>
      </c>
      <c r="C31" s="648"/>
      <c r="D31" s="651"/>
      <c r="E31" s="660"/>
      <c r="F31" s="660"/>
      <c r="G31" s="651"/>
      <c r="H31" s="594"/>
      <c r="I31" s="636"/>
      <c r="J31" s="226"/>
      <c r="K31" s="309"/>
      <c r="L31" s="226"/>
      <c r="M31" s="309">
        <f>N31-J31</f>
        <v>0</v>
      </c>
      <c r="N31" s="226"/>
      <c r="O31" s="309">
        <f>P31-N31</f>
        <v>0</v>
      </c>
      <c r="P31" s="226"/>
      <c r="Q31" s="309">
        <f>R31-P31</f>
        <v>0</v>
      </c>
      <c r="R31" s="226"/>
      <c r="S31" s="309">
        <f>T31-R31</f>
        <v>0</v>
      </c>
      <c r="T31" s="226"/>
      <c r="U31" s="309">
        <f>V31-T31</f>
        <v>0</v>
      </c>
      <c r="V31" s="226"/>
      <c r="W31" s="309">
        <f>X31-V31</f>
        <v>0</v>
      </c>
      <c r="X31" s="226"/>
      <c r="Y31" s="309">
        <f>Z31-X31</f>
        <v>0</v>
      </c>
      <c r="Z31" s="226"/>
      <c r="AA31" s="228"/>
      <c r="AB31" s="228">
        <f>AA31/30.5</f>
        <v>0</v>
      </c>
      <c r="AC31" s="318">
        <f t="shared" si="1"/>
        <v>0</v>
      </c>
      <c r="AD31" s="318">
        <f>AA31+AB31</f>
        <v>0</v>
      </c>
      <c r="AE31" s="672"/>
      <c r="AF31" s="580"/>
    </row>
    <row r="32" spans="1:32" ht="15" customHeight="1" x14ac:dyDescent="0.2">
      <c r="A32" s="193"/>
      <c r="B32" s="299" t="s">
        <v>14</v>
      </c>
      <c r="C32" s="646" t="s">
        <v>276</v>
      </c>
      <c r="D32" s="649" t="s">
        <v>269</v>
      </c>
      <c r="E32" s="658" t="s">
        <v>129</v>
      </c>
      <c r="F32" s="658" t="s">
        <v>130</v>
      </c>
      <c r="G32" s="649" t="s">
        <v>141</v>
      </c>
      <c r="H32" s="592" t="s">
        <v>352</v>
      </c>
      <c r="I32" s="634" t="s">
        <v>37</v>
      </c>
      <c r="J32" s="196">
        <f>+L32-K32</f>
        <v>42127</v>
      </c>
      <c r="K32" s="198">
        <v>30</v>
      </c>
      <c r="L32" s="196">
        <f>P32-O32</f>
        <v>42157</v>
      </c>
      <c r="M32" s="198"/>
      <c r="N32" s="196">
        <f>P32-O32</f>
        <v>42157</v>
      </c>
      <c r="O32" s="198">
        <v>1</v>
      </c>
      <c r="P32" s="196">
        <f>R32-Q32</f>
        <v>42158</v>
      </c>
      <c r="Q32" s="198">
        <v>28</v>
      </c>
      <c r="R32" s="196">
        <f>T32-S32</f>
        <v>42186</v>
      </c>
      <c r="S32" s="198">
        <v>28</v>
      </c>
      <c r="T32" s="196">
        <f>V32-U32</f>
        <v>42214</v>
      </c>
      <c r="U32" s="198"/>
      <c r="V32" s="196">
        <f>X32-W32</f>
        <v>42214</v>
      </c>
      <c r="W32" s="198">
        <v>3</v>
      </c>
      <c r="X32" s="300">
        <f>+Z32-Y32</f>
        <v>42217</v>
      </c>
      <c r="Y32" s="198">
        <v>14</v>
      </c>
      <c r="Z32" s="199">
        <v>42231</v>
      </c>
      <c r="AA32" s="214">
        <v>122</v>
      </c>
      <c r="AB32" s="198">
        <f>AA32/30.5</f>
        <v>4</v>
      </c>
      <c r="AC32" s="199">
        <f t="shared" si="1"/>
        <v>42353</v>
      </c>
      <c r="AD32" s="199" t="s">
        <v>36</v>
      </c>
      <c r="AE32" s="670"/>
      <c r="AF32" s="578"/>
    </row>
    <row r="33" spans="1:32" s="267" customFormat="1" ht="15" customHeight="1" x14ac:dyDescent="0.2">
      <c r="A33" s="264"/>
      <c r="B33" s="307" t="s">
        <v>16</v>
      </c>
      <c r="C33" s="647"/>
      <c r="D33" s="650"/>
      <c r="E33" s="659"/>
      <c r="F33" s="659"/>
      <c r="G33" s="650"/>
      <c r="H33" s="593"/>
      <c r="I33" s="635"/>
      <c r="J33" s="222">
        <f>+L33-K33</f>
        <v>42362</v>
      </c>
      <c r="K33" s="224">
        <v>7</v>
      </c>
      <c r="L33" s="222">
        <f>N33-M33</f>
        <v>42369</v>
      </c>
      <c r="M33" s="224">
        <v>14</v>
      </c>
      <c r="N33" s="222">
        <f>P33-O33</f>
        <v>42383</v>
      </c>
      <c r="O33" s="224">
        <v>3</v>
      </c>
      <c r="P33" s="222">
        <f>R33-Q33</f>
        <v>42386</v>
      </c>
      <c r="Q33" s="224">
        <v>28</v>
      </c>
      <c r="R33" s="222">
        <f>T33-S33</f>
        <v>42414</v>
      </c>
      <c r="S33" s="224">
        <v>7</v>
      </c>
      <c r="T33" s="222">
        <f>V33-U33</f>
        <v>42421</v>
      </c>
      <c r="U33" s="224">
        <v>14</v>
      </c>
      <c r="V33" s="222">
        <f>X33-W33</f>
        <v>42435</v>
      </c>
      <c r="W33" s="224">
        <v>14</v>
      </c>
      <c r="X33" s="317">
        <f>+Z33-Y33</f>
        <v>42449</v>
      </c>
      <c r="Y33" s="224">
        <v>14</v>
      </c>
      <c r="Z33" s="317">
        <v>42463</v>
      </c>
      <c r="AA33" s="224">
        <f>+AB33*30.5</f>
        <v>152.5</v>
      </c>
      <c r="AB33" s="224">
        <v>5</v>
      </c>
      <c r="AC33" s="317">
        <f>Z33+AA33</f>
        <v>42615.5</v>
      </c>
      <c r="AD33" s="317" t="s">
        <v>36</v>
      </c>
      <c r="AE33" s="671"/>
      <c r="AF33" s="579"/>
    </row>
    <row r="34" spans="1:32" s="267" customFormat="1" ht="15" customHeight="1" x14ac:dyDescent="0.2">
      <c r="A34" s="264"/>
      <c r="B34" s="308" t="s">
        <v>0</v>
      </c>
      <c r="C34" s="648"/>
      <c r="D34" s="651"/>
      <c r="E34" s="660"/>
      <c r="F34" s="660"/>
      <c r="G34" s="651"/>
      <c r="H34" s="594"/>
      <c r="I34" s="636"/>
      <c r="J34" s="226"/>
      <c r="K34" s="309"/>
      <c r="L34" s="226"/>
      <c r="M34" s="309">
        <f>N34-J34</f>
        <v>0</v>
      </c>
      <c r="N34" s="226"/>
      <c r="O34" s="309">
        <f>P34-N34</f>
        <v>0</v>
      </c>
      <c r="P34" s="226"/>
      <c r="Q34" s="309">
        <f>R34-P34</f>
        <v>0</v>
      </c>
      <c r="R34" s="226"/>
      <c r="S34" s="309">
        <f>T34-R34</f>
        <v>0</v>
      </c>
      <c r="T34" s="226"/>
      <c r="U34" s="309">
        <f>V34-T34</f>
        <v>0</v>
      </c>
      <c r="V34" s="226"/>
      <c r="W34" s="309">
        <f>X34-V34</f>
        <v>0</v>
      </c>
      <c r="X34" s="226"/>
      <c r="Y34" s="309">
        <f>Z34-X34</f>
        <v>0</v>
      </c>
      <c r="Z34" s="226"/>
      <c r="AA34" s="228"/>
      <c r="AB34" s="228">
        <f>AA34/30.5</f>
        <v>0</v>
      </c>
      <c r="AC34" s="318">
        <f t="shared" si="1"/>
        <v>0</v>
      </c>
      <c r="AD34" s="318">
        <f>AA34+AB34</f>
        <v>0</v>
      </c>
      <c r="AE34" s="672"/>
      <c r="AF34" s="580"/>
    </row>
    <row r="35" spans="1:32" ht="15" customHeight="1" x14ac:dyDescent="0.2">
      <c r="A35" s="121"/>
      <c r="B35" s="52" t="s">
        <v>14</v>
      </c>
      <c r="C35" s="643" t="s">
        <v>348</v>
      </c>
      <c r="D35" s="643" t="s">
        <v>350</v>
      </c>
      <c r="E35" s="614" t="s">
        <v>135</v>
      </c>
      <c r="F35" s="614" t="s">
        <v>136</v>
      </c>
      <c r="G35" s="685" t="s">
        <v>426</v>
      </c>
      <c r="H35" s="673" t="s">
        <v>32</v>
      </c>
      <c r="I35" s="682" t="s">
        <v>37</v>
      </c>
      <c r="J35" s="53">
        <f>+L35-K35</f>
        <v>41004</v>
      </c>
      <c r="K35" s="55">
        <v>30</v>
      </c>
      <c r="L35" s="53">
        <f>P35-O35</f>
        <v>41034</v>
      </c>
      <c r="M35" s="55">
        <v>14</v>
      </c>
      <c r="N35" s="53">
        <f>P35-O35</f>
        <v>41034</v>
      </c>
      <c r="O35" s="55">
        <v>1</v>
      </c>
      <c r="P35" s="53">
        <f>R35-Q35</f>
        <v>41035</v>
      </c>
      <c r="Q35" s="55">
        <v>42</v>
      </c>
      <c r="R35" s="53">
        <f>T35-S35</f>
        <v>41077</v>
      </c>
      <c r="S35" s="55">
        <v>28</v>
      </c>
      <c r="T35" s="53">
        <f>V35-U35</f>
        <v>41105</v>
      </c>
      <c r="U35" s="55">
        <v>14</v>
      </c>
      <c r="V35" s="53">
        <f>X35-W35</f>
        <v>41119</v>
      </c>
      <c r="W35" s="55">
        <v>3</v>
      </c>
      <c r="X35" s="86">
        <f>+Z35-Y35</f>
        <v>41122</v>
      </c>
      <c r="Y35" s="55">
        <v>14</v>
      </c>
      <c r="Z35" s="58">
        <v>41136</v>
      </c>
      <c r="AA35" s="57">
        <f>30.5*16</f>
        <v>488</v>
      </c>
      <c r="AB35" s="55">
        <f>AA35/30.5</f>
        <v>16</v>
      </c>
      <c r="AC35" s="58">
        <f>Z35+AA35</f>
        <v>41624</v>
      </c>
      <c r="AD35" s="58" t="s">
        <v>36</v>
      </c>
      <c r="AE35" s="664"/>
      <c r="AF35" s="637"/>
    </row>
    <row r="36" spans="1:32" ht="15" customHeight="1" x14ac:dyDescent="0.2">
      <c r="A36" s="122"/>
      <c r="B36" s="13" t="s">
        <v>16</v>
      </c>
      <c r="C36" s="644"/>
      <c r="D36" s="644"/>
      <c r="E36" s="581"/>
      <c r="F36" s="581"/>
      <c r="G36" s="686"/>
      <c r="H36" s="674"/>
      <c r="I36" s="683"/>
      <c r="J36" s="260">
        <v>42463</v>
      </c>
      <c r="K36" s="63">
        <v>30</v>
      </c>
      <c r="L36" s="11">
        <f>J36+K36</f>
        <v>42493</v>
      </c>
      <c r="M36" s="63"/>
      <c r="N36" s="11">
        <f>L36+M36</f>
        <v>42493</v>
      </c>
      <c r="O36" s="174">
        <v>14</v>
      </c>
      <c r="P36" s="11">
        <f>N36+O36</f>
        <v>42507</v>
      </c>
      <c r="Q36" s="63">
        <v>42</v>
      </c>
      <c r="R36" s="11">
        <f>P36+Q36</f>
        <v>42549</v>
      </c>
      <c r="S36" s="63">
        <v>28</v>
      </c>
      <c r="T36" s="11">
        <f>R36+S36</f>
        <v>42577</v>
      </c>
      <c r="U36" s="63">
        <v>14</v>
      </c>
      <c r="V36" s="11">
        <f>T36+U36</f>
        <v>42591</v>
      </c>
      <c r="W36" s="174">
        <v>7</v>
      </c>
      <c r="X36" s="134">
        <f>V36+W36</f>
        <v>42598</v>
      </c>
      <c r="Y36" s="63">
        <v>14</v>
      </c>
      <c r="Z36" s="64">
        <f>X36+Y36</f>
        <v>42612</v>
      </c>
      <c r="AA36" s="133">
        <f>+AB36*30.5</f>
        <v>366</v>
      </c>
      <c r="AB36" s="63">
        <v>12</v>
      </c>
      <c r="AC36" s="64">
        <f>+AA36+Z36</f>
        <v>42978</v>
      </c>
      <c r="AD36" s="64" t="s">
        <v>36</v>
      </c>
      <c r="AE36" s="665"/>
      <c r="AF36" s="638"/>
    </row>
    <row r="37" spans="1:32" ht="18.75" customHeight="1" x14ac:dyDescent="0.2">
      <c r="A37" s="122"/>
      <c r="B37" s="65" t="s">
        <v>0</v>
      </c>
      <c r="C37" s="645"/>
      <c r="D37" s="645"/>
      <c r="E37" s="582"/>
      <c r="F37" s="582"/>
      <c r="G37" s="687"/>
      <c r="H37" s="675"/>
      <c r="I37" s="684"/>
      <c r="J37" s="11"/>
      <c r="K37" s="67"/>
      <c r="L37" s="11"/>
      <c r="M37" s="67"/>
      <c r="N37" s="11"/>
      <c r="O37" s="67">
        <f>P37-N37</f>
        <v>0</v>
      </c>
      <c r="P37" s="11"/>
      <c r="Q37" s="67">
        <f>R37-P37</f>
        <v>0</v>
      </c>
      <c r="R37" s="11"/>
      <c r="S37" s="67">
        <f>T37-R37</f>
        <v>0</v>
      </c>
      <c r="T37" s="11"/>
      <c r="U37" s="67"/>
      <c r="V37" s="11"/>
      <c r="W37" s="67">
        <f>X37-V37</f>
        <v>0</v>
      </c>
      <c r="X37" s="11"/>
      <c r="Y37" s="67">
        <f>Z37-X37</f>
        <v>0</v>
      </c>
      <c r="Z37" s="11"/>
      <c r="AA37" s="63"/>
      <c r="AB37" s="63">
        <f>AA37/30.5</f>
        <v>0</v>
      </c>
      <c r="AC37" s="64">
        <f>Z37+AA37</f>
        <v>0</v>
      </c>
      <c r="AD37" s="64">
        <f>AA37+AB37</f>
        <v>0</v>
      </c>
      <c r="AE37" s="666"/>
      <c r="AF37" s="639"/>
    </row>
    <row r="38" spans="1:32" ht="15" customHeight="1" x14ac:dyDescent="0.2">
      <c r="A38" s="712" t="s">
        <v>472</v>
      </c>
      <c r="B38" s="52" t="s">
        <v>14</v>
      </c>
      <c r="C38" s="652" t="s">
        <v>349</v>
      </c>
      <c r="D38" s="655" t="s">
        <v>351</v>
      </c>
      <c r="E38" s="614" t="s">
        <v>135</v>
      </c>
      <c r="F38" s="614" t="s">
        <v>137</v>
      </c>
      <c r="G38" s="688" t="s">
        <v>468</v>
      </c>
      <c r="H38" s="673" t="s">
        <v>34</v>
      </c>
      <c r="I38" s="676" t="s">
        <v>37</v>
      </c>
      <c r="J38" s="53">
        <f>+L38-K38</f>
        <v>41032</v>
      </c>
      <c r="K38" s="55">
        <v>30</v>
      </c>
      <c r="L38" s="53">
        <f>P38-O38</f>
        <v>41062</v>
      </c>
      <c r="M38" s="55">
        <v>14</v>
      </c>
      <c r="N38" s="53">
        <f>P38-O38</f>
        <v>41062</v>
      </c>
      <c r="O38" s="55">
        <v>1</v>
      </c>
      <c r="P38" s="53">
        <f>R38-Q38</f>
        <v>41063</v>
      </c>
      <c r="Q38" s="55">
        <v>28</v>
      </c>
      <c r="R38" s="53">
        <f>T38-S38</f>
        <v>41091</v>
      </c>
      <c r="S38" s="55">
        <v>28</v>
      </c>
      <c r="T38" s="53">
        <f>V38-U38</f>
        <v>41119</v>
      </c>
      <c r="U38" s="55"/>
      <c r="V38" s="53">
        <f>X38-W38</f>
        <v>41119</v>
      </c>
      <c r="W38" s="55">
        <v>3</v>
      </c>
      <c r="X38" s="86">
        <f>+Z38-Y38</f>
        <v>41122</v>
      </c>
      <c r="Y38" s="55">
        <v>14</v>
      </c>
      <c r="Z38" s="58">
        <v>41136</v>
      </c>
      <c r="AA38" s="57">
        <f>30.5*16</f>
        <v>488</v>
      </c>
      <c r="AB38" s="55">
        <f>AA38/30.5</f>
        <v>16</v>
      </c>
      <c r="AC38" s="58">
        <f t="shared" si="1"/>
        <v>41624</v>
      </c>
      <c r="AD38" s="58" t="s">
        <v>36</v>
      </c>
      <c r="AE38" s="511"/>
      <c r="AF38" s="714" t="s">
        <v>503</v>
      </c>
    </row>
    <row r="39" spans="1:32" ht="15" customHeight="1" x14ac:dyDescent="0.2">
      <c r="A39" s="713"/>
      <c r="B39" s="13" t="s">
        <v>16</v>
      </c>
      <c r="C39" s="653"/>
      <c r="D39" s="656"/>
      <c r="E39" s="581"/>
      <c r="F39" s="581"/>
      <c r="G39" s="689"/>
      <c r="H39" s="674"/>
      <c r="I39" s="677"/>
      <c r="J39" s="127">
        <v>41852</v>
      </c>
      <c r="K39" s="189">
        <v>417</v>
      </c>
      <c r="L39" s="11">
        <f>J39+K39</f>
        <v>42269</v>
      </c>
      <c r="M39" s="189">
        <v>8</v>
      </c>
      <c r="N39" s="232">
        <f>L39+M39</f>
        <v>42277</v>
      </c>
      <c r="O39" s="189">
        <v>21</v>
      </c>
      <c r="P39" s="232">
        <f>N39+O39</f>
        <v>42298</v>
      </c>
      <c r="Q39" s="189">
        <v>78</v>
      </c>
      <c r="R39" s="232">
        <f>P39+Q39</f>
        <v>42376</v>
      </c>
      <c r="S39" s="189">
        <v>40</v>
      </c>
      <c r="T39" s="232">
        <f>R39+S39</f>
        <v>42416</v>
      </c>
      <c r="U39" s="189">
        <v>14</v>
      </c>
      <c r="V39" s="232">
        <f>T39+U39</f>
        <v>42430</v>
      </c>
      <c r="W39" s="189">
        <v>7</v>
      </c>
      <c r="X39" s="134">
        <f>V39+W39</f>
        <v>42437</v>
      </c>
      <c r="Y39" s="63">
        <v>14</v>
      </c>
      <c r="Z39" s="64">
        <f>X39+Y39</f>
        <v>42451</v>
      </c>
      <c r="AA39" s="133">
        <f>+AB39*30.5</f>
        <v>91.5</v>
      </c>
      <c r="AB39" s="63">
        <v>3</v>
      </c>
      <c r="AC39" s="64">
        <f>+AA39+Z39</f>
        <v>42542.5</v>
      </c>
      <c r="AD39" s="64" t="s">
        <v>36</v>
      </c>
      <c r="AE39" s="512"/>
      <c r="AF39" s="715"/>
    </row>
    <row r="40" spans="1:32" s="81" customFormat="1" x14ac:dyDescent="0.2">
      <c r="A40" s="713"/>
      <c r="B40" s="65" t="s">
        <v>0</v>
      </c>
      <c r="C40" s="654"/>
      <c r="D40" s="657"/>
      <c r="E40" s="582"/>
      <c r="F40" s="582"/>
      <c r="G40" s="690"/>
      <c r="H40" s="675"/>
      <c r="I40" s="678"/>
      <c r="J40" s="276">
        <v>42025</v>
      </c>
      <c r="K40" s="277">
        <v>244</v>
      </c>
      <c r="L40" s="279">
        <f>J40+K40</f>
        <v>42269</v>
      </c>
      <c r="M40" s="277">
        <v>8</v>
      </c>
      <c r="N40" s="279">
        <f>L40+M40</f>
        <v>42277</v>
      </c>
      <c r="O40" s="277">
        <v>21</v>
      </c>
      <c r="P40" s="279">
        <f>N40+O40</f>
        <v>42298</v>
      </c>
      <c r="Q40" s="277">
        <v>78</v>
      </c>
      <c r="R40" s="279">
        <f>P40+Q40</f>
        <v>42376</v>
      </c>
      <c r="S40" s="67"/>
      <c r="T40" s="11"/>
      <c r="U40" s="67"/>
      <c r="V40" s="11"/>
      <c r="W40" s="67"/>
      <c r="X40" s="11"/>
      <c r="Y40" s="67"/>
      <c r="Z40" s="11"/>
      <c r="AA40" s="63"/>
      <c r="AB40" s="63"/>
      <c r="AC40" s="535"/>
      <c r="AD40" s="87"/>
      <c r="AE40" s="513"/>
      <c r="AF40" s="715"/>
    </row>
    <row r="41" spans="1:32" ht="15" customHeight="1" x14ac:dyDescent="0.2">
      <c r="A41" s="713"/>
      <c r="B41" s="407" t="s">
        <v>14</v>
      </c>
      <c r="C41" s="652" t="s">
        <v>349</v>
      </c>
      <c r="D41" s="655" t="s">
        <v>351</v>
      </c>
      <c r="E41" s="614" t="s">
        <v>135</v>
      </c>
      <c r="F41" s="614" t="s">
        <v>137</v>
      </c>
      <c r="G41" s="688" t="s">
        <v>469</v>
      </c>
      <c r="H41" s="673" t="s">
        <v>34</v>
      </c>
      <c r="I41" s="676" t="s">
        <v>37</v>
      </c>
      <c r="J41" s="53">
        <f>+L41-K41</f>
        <v>41032</v>
      </c>
      <c r="K41" s="55">
        <v>30</v>
      </c>
      <c r="L41" s="53">
        <f>P41-O41</f>
        <v>41062</v>
      </c>
      <c r="M41" s="55">
        <v>14</v>
      </c>
      <c r="N41" s="53">
        <f>P41-O41</f>
        <v>41062</v>
      </c>
      <c r="O41" s="55">
        <v>1</v>
      </c>
      <c r="P41" s="53">
        <f>R41-Q41</f>
        <v>41063</v>
      </c>
      <c r="Q41" s="55">
        <v>28</v>
      </c>
      <c r="R41" s="53">
        <f>T41-S41</f>
        <v>41091</v>
      </c>
      <c r="S41" s="55">
        <v>28</v>
      </c>
      <c r="T41" s="53">
        <f>V41-U41</f>
        <v>41119</v>
      </c>
      <c r="U41" s="55"/>
      <c r="V41" s="53">
        <f>X41-W41</f>
        <v>41119</v>
      </c>
      <c r="W41" s="55">
        <v>3</v>
      </c>
      <c r="X41" s="86">
        <f>+Z41-Y41</f>
        <v>41122</v>
      </c>
      <c r="Y41" s="55">
        <v>14</v>
      </c>
      <c r="Z41" s="404">
        <v>41136</v>
      </c>
      <c r="AA41" s="57">
        <f>30.5*16</f>
        <v>488</v>
      </c>
      <c r="AB41" s="55">
        <f>AA41/30.5</f>
        <v>16</v>
      </c>
      <c r="AC41" s="404">
        <f t="shared" ref="AC41" si="2">Z41+AA41</f>
        <v>41624</v>
      </c>
      <c r="AD41" s="404" t="s">
        <v>36</v>
      </c>
      <c r="AE41" s="511"/>
      <c r="AF41" s="715"/>
    </row>
    <row r="42" spans="1:32" ht="15" customHeight="1" x14ac:dyDescent="0.2">
      <c r="A42" s="713"/>
      <c r="B42" s="408" t="s">
        <v>16</v>
      </c>
      <c r="C42" s="653"/>
      <c r="D42" s="656"/>
      <c r="E42" s="581"/>
      <c r="F42" s="581"/>
      <c r="G42" s="689"/>
      <c r="H42" s="674"/>
      <c r="I42" s="677"/>
      <c r="J42" s="127">
        <v>41852</v>
      </c>
      <c r="K42" s="189">
        <v>417</v>
      </c>
      <c r="L42" s="11">
        <v>42269</v>
      </c>
      <c r="M42" s="189">
        <v>8</v>
      </c>
      <c r="N42" s="232">
        <f>L42+M42</f>
        <v>42277</v>
      </c>
      <c r="O42" s="189">
        <v>21</v>
      </c>
      <c r="P42" s="232">
        <f>N42+O42</f>
        <v>42298</v>
      </c>
      <c r="Q42" s="189">
        <v>78</v>
      </c>
      <c r="R42" s="232">
        <f>P42+Q42</f>
        <v>42376</v>
      </c>
      <c r="S42" s="189">
        <v>40</v>
      </c>
      <c r="T42" s="232">
        <f>R42+S42</f>
        <v>42416</v>
      </c>
      <c r="U42" s="189">
        <v>14</v>
      </c>
      <c r="V42" s="232">
        <f>T42+U42</f>
        <v>42430</v>
      </c>
      <c r="W42" s="189">
        <v>7</v>
      </c>
      <c r="X42" s="134">
        <f>V42+W42</f>
        <v>42437</v>
      </c>
      <c r="Y42" s="63">
        <v>14</v>
      </c>
      <c r="Z42" s="405">
        <f>X42+Y42</f>
        <v>42451</v>
      </c>
      <c r="AA42" s="133">
        <f>+AB42*30.5</f>
        <v>91.5</v>
      </c>
      <c r="AB42" s="63">
        <v>3</v>
      </c>
      <c r="AC42" s="405">
        <f>+AA42+Z42</f>
        <v>42542.5</v>
      </c>
      <c r="AD42" s="405" t="s">
        <v>36</v>
      </c>
      <c r="AE42" s="512"/>
      <c r="AF42" s="715"/>
    </row>
    <row r="43" spans="1:32" s="81" customFormat="1" x14ac:dyDescent="0.2">
      <c r="A43" s="713"/>
      <c r="B43" s="403" t="s">
        <v>0</v>
      </c>
      <c r="C43" s="654"/>
      <c r="D43" s="657"/>
      <c r="E43" s="582"/>
      <c r="F43" s="582"/>
      <c r="G43" s="690"/>
      <c r="H43" s="675"/>
      <c r="I43" s="678"/>
      <c r="J43" s="276">
        <v>42025</v>
      </c>
      <c r="K43" s="277">
        <v>244</v>
      </c>
      <c r="L43" s="279">
        <f>J43+K43</f>
        <v>42269</v>
      </c>
      <c r="M43" s="277">
        <v>8</v>
      </c>
      <c r="N43" s="279">
        <f>L43+M43</f>
        <v>42277</v>
      </c>
      <c r="O43" s="277">
        <v>21</v>
      </c>
      <c r="P43" s="279">
        <f>N43+O43</f>
        <v>42298</v>
      </c>
      <c r="Q43" s="277">
        <v>78</v>
      </c>
      <c r="R43" s="279">
        <f>P43+Q43</f>
        <v>42376</v>
      </c>
      <c r="S43" s="67"/>
      <c r="T43" s="11"/>
      <c r="U43" s="67"/>
      <c r="V43" s="11"/>
      <c r="W43" s="67"/>
      <c r="X43" s="11"/>
      <c r="Y43" s="67"/>
      <c r="Z43" s="396"/>
      <c r="AA43" s="63"/>
      <c r="AB43" s="63">
        <f>AA43/30.5</f>
        <v>0</v>
      </c>
      <c r="AC43" s="405">
        <f t="shared" ref="AC43" si="3">Z43+AA43</f>
        <v>0</v>
      </c>
      <c r="AD43" s="87">
        <f>AA43+AB43</f>
        <v>0</v>
      </c>
      <c r="AE43" s="513"/>
      <c r="AF43" s="715"/>
    </row>
    <row r="44" spans="1:32" s="81" customFormat="1" ht="15.75" customHeight="1" x14ac:dyDescent="0.2">
      <c r="A44" s="713"/>
      <c r="B44" s="52" t="s">
        <v>14</v>
      </c>
      <c r="C44" s="652" t="s">
        <v>349</v>
      </c>
      <c r="D44" s="655" t="s">
        <v>351</v>
      </c>
      <c r="E44" s="614" t="s">
        <v>135</v>
      </c>
      <c r="F44" s="614" t="s">
        <v>137</v>
      </c>
      <c r="G44" s="688" t="s">
        <v>470</v>
      </c>
      <c r="H44" s="673" t="s">
        <v>34</v>
      </c>
      <c r="I44" s="676" t="s">
        <v>37</v>
      </c>
      <c r="J44" s="53">
        <f>+L44-K44</f>
        <v>41032</v>
      </c>
      <c r="K44" s="55">
        <v>30</v>
      </c>
      <c r="L44" s="53">
        <f>P44-O44</f>
        <v>41062</v>
      </c>
      <c r="M44" s="55"/>
      <c r="N44" s="53">
        <f>P44-O44</f>
        <v>41062</v>
      </c>
      <c r="O44" s="55">
        <v>1</v>
      </c>
      <c r="P44" s="53">
        <f>R44-Q44</f>
        <v>41063</v>
      </c>
      <c r="Q44" s="55">
        <v>28</v>
      </c>
      <c r="R44" s="53">
        <f>T44-S44</f>
        <v>41091</v>
      </c>
      <c r="S44" s="55">
        <v>28</v>
      </c>
      <c r="T44" s="53">
        <f>V44-U44</f>
        <v>41119</v>
      </c>
      <c r="U44" s="55"/>
      <c r="V44" s="53">
        <f>X44-W44</f>
        <v>41119</v>
      </c>
      <c r="W44" s="55">
        <v>3</v>
      </c>
      <c r="X44" s="86">
        <f>+Z44-Y44</f>
        <v>41122</v>
      </c>
      <c r="Y44" s="55">
        <v>14</v>
      </c>
      <c r="Z44" s="58">
        <v>41136</v>
      </c>
      <c r="AA44" s="57">
        <f>30.5*16</f>
        <v>488</v>
      </c>
      <c r="AB44" s="55">
        <f>AA44/30.5</f>
        <v>16</v>
      </c>
      <c r="AC44" s="58">
        <f>Z44+AA44</f>
        <v>41624</v>
      </c>
      <c r="AD44" s="58" t="s">
        <v>36</v>
      </c>
      <c r="AE44" s="511"/>
      <c r="AF44" s="715"/>
    </row>
    <row r="45" spans="1:32" s="81" customFormat="1" x14ac:dyDescent="0.2">
      <c r="A45" s="713"/>
      <c r="B45" s="13" t="s">
        <v>16</v>
      </c>
      <c r="C45" s="653"/>
      <c r="D45" s="656"/>
      <c r="E45" s="581"/>
      <c r="F45" s="581"/>
      <c r="G45" s="689"/>
      <c r="H45" s="674"/>
      <c r="I45" s="677"/>
      <c r="J45" s="127">
        <v>41852</v>
      </c>
      <c r="K45" s="189">
        <v>417</v>
      </c>
      <c r="L45" s="11">
        <v>42269</v>
      </c>
      <c r="M45" s="189">
        <v>8</v>
      </c>
      <c r="N45" s="232">
        <f>L45+M45</f>
        <v>42277</v>
      </c>
      <c r="O45" s="189">
        <v>21</v>
      </c>
      <c r="P45" s="232">
        <f>N45+O45</f>
        <v>42298</v>
      </c>
      <c r="Q45" s="189">
        <v>78</v>
      </c>
      <c r="R45" s="232">
        <f>P45+Q45</f>
        <v>42376</v>
      </c>
      <c r="S45" s="189">
        <v>40</v>
      </c>
      <c r="T45" s="232">
        <f>R45+S45</f>
        <v>42416</v>
      </c>
      <c r="U45" s="189">
        <v>14</v>
      </c>
      <c r="V45" s="232">
        <f>T45+U45</f>
        <v>42430</v>
      </c>
      <c r="W45" s="189">
        <v>7</v>
      </c>
      <c r="X45" s="134">
        <f>V45+W45</f>
        <v>42437</v>
      </c>
      <c r="Y45" s="63">
        <v>14</v>
      </c>
      <c r="Z45" s="64">
        <f>X45+Y45</f>
        <v>42451</v>
      </c>
      <c r="AA45" s="133">
        <f>+AB45*30.5</f>
        <v>91.5</v>
      </c>
      <c r="AB45" s="63">
        <v>3</v>
      </c>
      <c r="AC45" s="64">
        <f>+AA45+Z45</f>
        <v>42542.5</v>
      </c>
      <c r="AD45" s="64" t="s">
        <v>36</v>
      </c>
      <c r="AE45" s="512"/>
      <c r="AF45" s="715"/>
    </row>
    <row r="46" spans="1:32" s="81" customFormat="1" x14ac:dyDescent="0.2">
      <c r="A46" s="713"/>
      <c r="B46" s="65" t="s">
        <v>0</v>
      </c>
      <c r="C46" s="654"/>
      <c r="D46" s="657"/>
      <c r="E46" s="582"/>
      <c r="F46" s="582"/>
      <c r="G46" s="690"/>
      <c r="H46" s="675"/>
      <c r="I46" s="678"/>
      <c r="J46" s="276">
        <v>42025</v>
      </c>
      <c r="K46" s="277">
        <v>244</v>
      </c>
      <c r="L46" s="279">
        <f>J46+K46</f>
        <v>42269</v>
      </c>
      <c r="M46" s="277">
        <v>8</v>
      </c>
      <c r="N46" s="279">
        <f>L46+M46</f>
        <v>42277</v>
      </c>
      <c r="O46" s="277">
        <v>21</v>
      </c>
      <c r="P46" s="279">
        <f>N46+O46</f>
        <v>42298</v>
      </c>
      <c r="Q46" s="277">
        <v>78</v>
      </c>
      <c r="R46" s="279">
        <f>P46+Q46</f>
        <v>42376</v>
      </c>
      <c r="S46" s="67"/>
      <c r="T46" s="127"/>
      <c r="U46" s="67"/>
      <c r="V46" s="127"/>
      <c r="W46" s="67">
        <f>X46-V46</f>
        <v>0</v>
      </c>
      <c r="X46" s="127"/>
      <c r="Y46" s="67">
        <f>Z46-X46</f>
        <v>0</v>
      </c>
      <c r="Z46" s="127"/>
      <c r="AA46" s="70"/>
      <c r="AB46" s="70">
        <f>AA46/30.5</f>
        <v>0</v>
      </c>
      <c r="AC46" s="73">
        <f>Z46+AA46</f>
        <v>0</v>
      </c>
      <c r="AD46" s="114">
        <f>AA46+AB46</f>
        <v>0</v>
      </c>
      <c r="AE46" s="513"/>
      <c r="AF46" s="715"/>
    </row>
    <row r="47" spans="1:32" ht="15" customHeight="1" x14ac:dyDescent="0.2">
      <c r="A47" s="713"/>
      <c r="B47" s="52" t="s">
        <v>14</v>
      </c>
      <c r="C47" s="652" t="s">
        <v>349</v>
      </c>
      <c r="D47" s="655" t="s">
        <v>351</v>
      </c>
      <c r="E47" s="614" t="s">
        <v>135</v>
      </c>
      <c r="F47" s="614" t="s">
        <v>137</v>
      </c>
      <c r="G47" s="688" t="s">
        <v>471</v>
      </c>
      <c r="H47" s="673" t="s">
        <v>34</v>
      </c>
      <c r="I47" s="676" t="s">
        <v>37</v>
      </c>
      <c r="J47" s="53">
        <f>+L47-K47</f>
        <v>41032</v>
      </c>
      <c r="K47" s="55">
        <v>30</v>
      </c>
      <c r="L47" s="53">
        <f>P47-O47</f>
        <v>41062</v>
      </c>
      <c r="M47" s="55"/>
      <c r="N47" s="53">
        <f>P47-O47</f>
        <v>41062</v>
      </c>
      <c r="O47" s="55">
        <v>1</v>
      </c>
      <c r="P47" s="53">
        <f>R47-Q47</f>
        <v>41063</v>
      </c>
      <c r="Q47" s="55">
        <v>28</v>
      </c>
      <c r="R47" s="53">
        <f>T47-S47</f>
        <v>41091</v>
      </c>
      <c r="S47" s="55">
        <v>28</v>
      </c>
      <c r="T47" s="53">
        <f>V47-U47</f>
        <v>41119</v>
      </c>
      <c r="U47" s="55"/>
      <c r="V47" s="53">
        <f>X47-W47</f>
        <v>41119</v>
      </c>
      <c r="W47" s="55">
        <v>3</v>
      </c>
      <c r="X47" s="86">
        <f>+Z47-Y47</f>
        <v>41122</v>
      </c>
      <c r="Y47" s="55">
        <v>14</v>
      </c>
      <c r="Z47" s="58">
        <v>41136</v>
      </c>
      <c r="AA47" s="57">
        <f>30.5*16</f>
        <v>488</v>
      </c>
      <c r="AB47" s="55">
        <f>AA47/30.5</f>
        <v>16</v>
      </c>
      <c r="AC47" s="58">
        <f>Z47+AA47</f>
        <v>41624</v>
      </c>
      <c r="AD47" s="58" t="s">
        <v>36</v>
      </c>
      <c r="AE47" s="511"/>
      <c r="AF47" s="715"/>
    </row>
    <row r="48" spans="1:32" ht="15" customHeight="1" x14ac:dyDescent="0.2">
      <c r="A48" s="713"/>
      <c r="B48" s="13" t="s">
        <v>16</v>
      </c>
      <c r="C48" s="653"/>
      <c r="D48" s="656"/>
      <c r="E48" s="581"/>
      <c r="F48" s="581"/>
      <c r="G48" s="689"/>
      <c r="H48" s="674"/>
      <c r="I48" s="677"/>
      <c r="J48" s="127">
        <v>41852</v>
      </c>
      <c r="K48" s="189">
        <v>417</v>
      </c>
      <c r="L48" s="11">
        <v>42269</v>
      </c>
      <c r="M48" s="189">
        <v>8</v>
      </c>
      <c r="N48" s="232">
        <f>L48+M48</f>
        <v>42277</v>
      </c>
      <c r="O48" s="189">
        <v>21</v>
      </c>
      <c r="P48" s="232">
        <f>N48+O48</f>
        <v>42298</v>
      </c>
      <c r="Q48" s="189">
        <v>78</v>
      </c>
      <c r="R48" s="232">
        <f>P48+Q48</f>
        <v>42376</v>
      </c>
      <c r="S48" s="189">
        <v>40</v>
      </c>
      <c r="T48" s="232">
        <f>R48+S48</f>
        <v>42416</v>
      </c>
      <c r="U48" s="189">
        <v>14</v>
      </c>
      <c r="V48" s="232">
        <f>T48+U48</f>
        <v>42430</v>
      </c>
      <c r="W48" s="189">
        <v>7</v>
      </c>
      <c r="X48" s="134">
        <f>V48+W48</f>
        <v>42437</v>
      </c>
      <c r="Y48" s="63">
        <v>14</v>
      </c>
      <c r="Z48" s="64">
        <f>X48+Y48</f>
        <v>42451</v>
      </c>
      <c r="AA48" s="133">
        <f>+AB48*30.5</f>
        <v>152.5</v>
      </c>
      <c r="AB48" s="63">
        <v>5</v>
      </c>
      <c r="AC48" s="64">
        <f>+AA48+Z48</f>
        <v>42603.5</v>
      </c>
      <c r="AD48" s="64" t="s">
        <v>36</v>
      </c>
      <c r="AE48" s="512"/>
      <c r="AF48" s="715"/>
    </row>
    <row r="49" spans="1:32" s="81" customFormat="1" x14ac:dyDescent="0.2">
      <c r="A49" s="713"/>
      <c r="B49" s="65" t="s">
        <v>0</v>
      </c>
      <c r="C49" s="654"/>
      <c r="D49" s="657"/>
      <c r="E49" s="582"/>
      <c r="F49" s="582"/>
      <c r="G49" s="690"/>
      <c r="H49" s="675"/>
      <c r="I49" s="678"/>
      <c r="J49" s="276">
        <v>42025</v>
      </c>
      <c r="K49" s="277">
        <v>244</v>
      </c>
      <c r="L49" s="279">
        <f>J49+K49</f>
        <v>42269</v>
      </c>
      <c r="M49" s="277">
        <v>8</v>
      </c>
      <c r="N49" s="279">
        <f>L49+M49</f>
        <v>42277</v>
      </c>
      <c r="O49" s="277">
        <v>21</v>
      </c>
      <c r="P49" s="279">
        <f>N49+O49</f>
        <v>42298</v>
      </c>
      <c r="Q49" s="277">
        <v>78</v>
      </c>
      <c r="R49" s="279">
        <f>P49+Q49</f>
        <v>42376</v>
      </c>
      <c r="S49" s="67"/>
      <c r="T49" s="127"/>
      <c r="U49" s="67"/>
      <c r="V49" s="127"/>
      <c r="W49" s="67">
        <f>X49-V49</f>
        <v>0</v>
      </c>
      <c r="X49" s="127"/>
      <c r="Y49" s="67">
        <f>Z49-X49</f>
        <v>0</v>
      </c>
      <c r="Z49" s="127"/>
      <c r="AA49" s="70"/>
      <c r="AB49" s="70">
        <f>AA49/30.5</f>
        <v>0</v>
      </c>
      <c r="AC49" s="73">
        <f>Z49+AA49</f>
        <v>0</v>
      </c>
      <c r="AD49" s="114">
        <f>AA49+AB49</f>
        <v>0</v>
      </c>
      <c r="AE49" s="513"/>
      <c r="AF49" s="715"/>
    </row>
    <row r="50" spans="1:32" ht="15" hidden="1" customHeight="1" x14ac:dyDescent="0.2">
      <c r="A50" s="713"/>
      <c r="B50" s="425" t="s">
        <v>14</v>
      </c>
      <c r="C50" s="717" t="s">
        <v>349</v>
      </c>
      <c r="D50" s="720" t="s">
        <v>351</v>
      </c>
      <c r="E50" s="720" t="s">
        <v>135</v>
      </c>
      <c r="F50" s="720" t="s">
        <v>137</v>
      </c>
      <c r="G50" s="723" t="s">
        <v>410</v>
      </c>
      <c r="H50" s="726" t="s">
        <v>34</v>
      </c>
      <c r="I50" s="729" t="s">
        <v>37</v>
      </c>
      <c r="J50" s="427">
        <f>+L50-K50</f>
        <v>41032</v>
      </c>
      <c r="K50" s="429">
        <v>30</v>
      </c>
      <c r="L50" s="427">
        <f>P50-O50</f>
        <v>41062</v>
      </c>
      <c r="M50" s="429">
        <v>14</v>
      </c>
      <c r="N50" s="427">
        <f>P50-O50</f>
        <v>41062</v>
      </c>
      <c r="O50" s="429">
        <v>1</v>
      </c>
      <c r="P50" s="427">
        <f>R50-Q50</f>
        <v>41063</v>
      </c>
      <c r="Q50" s="429">
        <v>28</v>
      </c>
      <c r="R50" s="427">
        <f>T50-S50</f>
        <v>41091</v>
      </c>
      <c r="S50" s="429">
        <v>28</v>
      </c>
      <c r="T50" s="427">
        <f>V50-U50</f>
        <v>41119</v>
      </c>
      <c r="U50" s="429"/>
      <c r="V50" s="427">
        <f>X50-W50</f>
        <v>41119</v>
      </c>
      <c r="W50" s="429">
        <v>3</v>
      </c>
      <c r="X50" s="431">
        <f>+Z50-Y50</f>
        <v>41122</v>
      </c>
      <c r="Y50" s="429">
        <v>14</v>
      </c>
      <c r="Z50" s="431">
        <v>41136</v>
      </c>
      <c r="AA50" s="429">
        <f>30.5*16</f>
        <v>488</v>
      </c>
      <c r="AB50" s="429">
        <f>AA50/30.5</f>
        <v>16</v>
      </c>
      <c r="AC50" s="431">
        <f t="shared" ref="AC50:AC52" si="4">Z50+AA50</f>
        <v>41624</v>
      </c>
      <c r="AD50" s="431" t="s">
        <v>36</v>
      </c>
      <c r="AE50" s="404"/>
      <c r="AF50" s="715"/>
    </row>
    <row r="51" spans="1:32" ht="15.75" hidden="1" customHeight="1" x14ac:dyDescent="0.2">
      <c r="A51" s="713"/>
      <c r="B51" s="433" t="s">
        <v>16</v>
      </c>
      <c r="C51" s="718"/>
      <c r="D51" s="721"/>
      <c r="E51" s="721"/>
      <c r="F51" s="721"/>
      <c r="G51" s="724"/>
      <c r="H51" s="727"/>
      <c r="I51" s="730"/>
      <c r="J51" s="476">
        <v>41852</v>
      </c>
      <c r="K51" s="437">
        <v>95</v>
      </c>
      <c r="L51" s="435">
        <f>J51+K51</f>
        <v>41947</v>
      </c>
      <c r="M51" s="437">
        <v>14</v>
      </c>
      <c r="N51" s="435">
        <f>L51+M51</f>
        <v>41961</v>
      </c>
      <c r="O51" s="437">
        <v>14</v>
      </c>
      <c r="P51" s="435">
        <f>N51+O51</f>
        <v>41975</v>
      </c>
      <c r="Q51" s="437">
        <v>60</v>
      </c>
      <c r="R51" s="435">
        <f>P51+Q51</f>
        <v>42035</v>
      </c>
      <c r="S51" s="437">
        <v>30</v>
      </c>
      <c r="T51" s="435">
        <f>R51+S51</f>
        <v>42065</v>
      </c>
      <c r="U51" s="437">
        <v>14</v>
      </c>
      <c r="V51" s="435">
        <f>T51+U51</f>
        <v>42079</v>
      </c>
      <c r="W51" s="437">
        <v>7</v>
      </c>
      <c r="X51" s="439">
        <f>V51+W51</f>
        <v>42086</v>
      </c>
      <c r="Y51" s="437">
        <v>14</v>
      </c>
      <c r="Z51" s="439">
        <f>X51+Y51</f>
        <v>42100</v>
      </c>
      <c r="AA51" s="437">
        <f>+AB51*30.5</f>
        <v>366</v>
      </c>
      <c r="AB51" s="437">
        <v>12</v>
      </c>
      <c r="AC51" s="439">
        <f>+AA51+Z51</f>
        <v>42466</v>
      </c>
      <c r="AD51" s="439" t="s">
        <v>36</v>
      </c>
      <c r="AE51" s="405"/>
      <c r="AF51" s="715"/>
    </row>
    <row r="52" spans="1:32" s="81" customFormat="1" ht="15.75" hidden="1" customHeight="1" x14ac:dyDescent="0.2">
      <c r="A52" s="713"/>
      <c r="B52" s="441" t="s">
        <v>0</v>
      </c>
      <c r="C52" s="719"/>
      <c r="D52" s="722"/>
      <c r="E52" s="722"/>
      <c r="F52" s="722"/>
      <c r="G52" s="725"/>
      <c r="H52" s="728"/>
      <c r="I52" s="731"/>
      <c r="J52" s="476">
        <v>41852</v>
      </c>
      <c r="K52" s="442"/>
      <c r="L52" s="435"/>
      <c r="M52" s="442"/>
      <c r="N52" s="435"/>
      <c r="O52" s="442">
        <f>P52-N52</f>
        <v>0</v>
      </c>
      <c r="P52" s="435"/>
      <c r="Q52" s="442">
        <f>R52-P52</f>
        <v>0</v>
      </c>
      <c r="R52" s="435"/>
      <c r="S52" s="442">
        <f>T52-R52</f>
        <v>0</v>
      </c>
      <c r="T52" s="435"/>
      <c r="U52" s="442"/>
      <c r="V52" s="435"/>
      <c r="W52" s="442"/>
      <c r="X52" s="435"/>
      <c r="Y52" s="442"/>
      <c r="Z52" s="478"/>
      <c r="AA52" s="437"/>
      <c r="AB52" s="437">
        <f>AA52/30.5</f>
        <v>0</v>
      </c>
      <c r="AC52" s="439">
        <f t="shared" si="4"/>
        <v>0</v>
      </c>
      <c r="AD52" s="439">
        <f>AA52+AB52</f>
        <v>0</v>
      </c>
      <c r="AE52" s="406"/>
      <c r="AF52" s="715"/>
    </row>
    <row r="53" spans="1:32" s="81" customFormat="1" ht="15.75" hidden="1" customHeight="1" x14ac:dyDescent="0.2">
      <c r="A53" s="713"/>
      <c r="B53" s="445" t="s">
        <v>14</v>
      </c>
      <c r="C53" s="694" t="s">
        <v>356</v>
      </c>
      <c r="D53" s="697" t="s">
        <v>357</v>
      </c>
      <c r="E53" s="700" t="s">
        <v>135</v>
      </c>
      <c r="F53" s="700" t="s">
        <v>137</v>
      </c>
      <c r="G53" s="703" t="s">
        <v>424</v>
      </c>
      <c r="H53" s="706" t="s">
        <v>34</v>
      </c>
      <c r="I53" s="709" t="s">
        <v>37</v>
      </c>
      <c r="J53" s="427">
        <f>+L53-K53</f>
        <v>41032</v>
      </c>
      <c r="K53" s="449">
        <v>30</v>
      </c>
      <c r="L53" s="447">
        <f>P53-O53</f>
        <v>41062</v>
      </c>
      <c r="M53" s="449"/>
      <c r="N53" s="447">
        <f>P53-O53</f>
        <v>41062</v>
      </c>
      <c r="O53" s="449">
        <v>1</v>
      </c>
      <c r="P53" s="447">
        <f>R53-Q53</f>
        <v>41063</v>
      </c>
      <c r="Q53" s="449">
        <v>28</v>
      </c>
      <c r="R53" s="447">
        <f>T53-S53</f>
        <v>41091</v>
      </c>
      <c r="S53" s="449">
        <v>28</v>
      </c>
      <c r="T53" s="447">
        <f>V53-U53</f>
        <v>41119</v>
      </c>
      <c r="U53" s="449"/>
      <c r="V53" s="447">
        <f>X53-W53</f>
        <v>41119</v>
      </c>
      <c r="W53" s="449">
        <v>3</v>
      </c>
      <c r="X53" s="431">
        <f>+Z53-Y53</f>
        <v>41122</v>
      </c>
      <c r="Y53" s="429">
        <v>14</v>
      </c>
      <c r="Z53" s="431">
        <v>41136</v>
      </c>
      <c r="AA53" s="429">
        <f>30.5*16</f>
        <v>488</v>
      </c>
      <c r="AB53" s="429">
        <f>AA53/30.5</f>
        <v>16</v>
      </c>
      <c r="AC53" s="453">
        <f>Z53+AA53</f>
        <v>41624</v>
      </c>
      <c r="AD53" s="453" t="s">
        <v>36</v>
      </c>
      <c r="AE53" s="404"/>
      <c r="AF53" s="715"/>
    </row>
    <row r="54" spans="1:32" s="81" customFormat="1" ht="15.75" hidden="1" customHeight="1" x14ac:dyDescent="0.2">
      <c r="A54" s="713"/>
      <c r="B54" s="455" t="s">
        <v>16</v>
      </c>
      <c r="C54" s="695"/>
      <c r="D54" s="698"/>
      <c r="E54" s="701"/>
      <c r="F54" s="701"/>
      <c r="G54" s="704"/>
      <c r="H54" s="707"/>
      <c r="I54" s="710"/>
      <c r="J54" s="435">
        <v>41852</v>
      </c>
      <c r="K54" s="459">
        <v>95</v>
      </c>
      <c r="L54" s="457">
        <f>J54+K54</f>
        <v>41947</v>
      </c>
      <c r="M54" s="459">
        <v>14</v>
      </c>
      <c r="N54" s="457">
        <f>L54+M54</f>
        <v>41961</v>
      </c>
      <c r="O54" s="459">
        <v>14</v>
      </c>
      <c r="P54" s="457">
        <f>N54+O54</f>
        <v>41975</v>
      </c>
      <c r="Q54" s="459">
        <v>28</v>
      </c>
      <c r="R54" s="457">
        <f>P54+Q54</f>
        <v>42003</v>
      </c>
      <c r="S54" s="459">
        <v>28</v>
      </c>
      <c r="T54" s="457">
        <f>R54+S54</f>
        <v>42031</v>
      </c>
      <c r="U54" s="459"/>
      <c r="V54" s="457">
        <f>T54+U54</f>
        <v>42031</v>
      </c>
      <c r="W54" s="459">
        <v>7</v>
      </c>
      <c r="X54" s="439">
        <f>V54+W54</f>
        <v>42038</v>
      </c>
      <c r="Y54" s="437">
        <v>14</v>
      </c>
      <c r="Z54" s="439">
        <f>X54+Y54</f>
        <v>42052</v>
      </c>
      <c r="AA54" s="437">
        <f>+AB54*30.5</f>
        <v>366</v>
      </c>
      <c r="AB54" s="437">
        <v>12</v>
      </c>
      <c r="AC54" s="462">
        <f>+AA54+Z54</f>
        <v>42418</v>
      </c>
      <c r="AD54" s="462" t="s">
        <v>36</v>
      </c>
      <c r="AE54" s="405"/>
      <c r="AF54" s="715"/>
    </row>
    <row r="55" spans="1:32" s="81" customFormat="1" ht="15.75" hidden="1" customHeight="1" x14ac:dyDescent="0.2">
      <c r="A55" s="713"/>
      <c r="B55" s="470" t="s">
        <v>0</v>
      </c>
      <c r="C55" s="696"/>
      <c r="D55" s="699"/>
      <c r="E55" s="702"/>
      <c r="F55" s="702"/>
      <c r="G55" s="705"/>
      <c r="H55" s="708"/>
      <c r="I55" s="711"/>
      <c r="J55" s="476">
        <v>41852</v>
      </c>
      <c r="K55" s="471"/>
      <c r="L55" s="472"/>
      <c r="M55" s="471"/>
      <c r="N55" s="472"/>
      <c r="O55" s="471">
        <f>P55-N55</f>
        <v>0</v>
      </c>
      <c r="P55" s="472"/>
      <c r="Q55" s="471">
        <f>R55-P55</f>
        <v>0</v>
      </c>
      <c r="R55" s="472"/>
      <c r="S55" s="471">
        <f>T55-R55</f>
        <v>0</v>
      </c>
      <c r="T55" s="472"/>
      <c r="U55" s="471"/>
      <c r="V55" s="472"/>
      <c r="W55" s="471">
        <f>X55-V55</f>
        <v>0</v>
      </c>
      <c r="X55" s="476"/>
      <c r="Y55" s="442">
        <f>Z55-X55</f>
        <v>0</v>
      </c>
      <c r="Z55" s="476"/>
      <c r="AA55" s="477"/>
      <c r="AB55" s="477">
        <f>AA55/30.5</f>
        <v>0</v>
      </c>
      <c r="AC55" s="474">
        <f>Z55+AA55</f>
        <v>0</v>
      </c>
      <c r="AD55" s="475">
        <f>AA55+AB55</f>
        <v>0</v>
      </c>
      <c r="AE55" s="406"/>
      <c r="AF55" s="715"/>
    </row>
    <row r="56" spans="1:32" ht="15" hidden="1" customHeight="1" x14ac:dyDescent="0.2">
      <c r="A56" s="713"/>
      <c r="B56" s="445" t="s">
        <v>14</v>
      </c>
      <c r="C56" s="694" t="s">
        <v>361</v>
      </c>
      <c r="D56" s="697" t="s">
        <v>360</v>
      </c>
      <c r="E56" s="700" t="s">
        <v>135</v>
      </c>
      <c r="F56" s="700" t="s">
        <v>137</v>
      </c>
      <c r="G56" s="703" t="s">
        <v>414</v>
      </c>
      <c r="H56" s="706" t="s">
        <v>34</v>
      </c>
      <c r="I56" s="709" t="s">
        <v>37</v>
      </c>
      <c r="J56" s="427">
        <f>+L56-K56</f>
        <v>41032</v>
      </c>
      <c r="K56" s="449">
        <v>30</v>
      </c>
      <c r="L56" s="447">
        <f>P56-O56</f>
        <v>41062</v>
      </c>
      <c r="M56" s="449"/>
      <c r="N56" s="447">
        <f>P56-O56</f>
        <v>41062</v>
      </c>
      <c r="O56" s="449">
        <v>1</v>
      </c>
      <c r="P56" s="447">
        <f>R56-Q56</f>
        <v>41063</v>
      </c>
      <c r="Q56" s="449">
        <v>28</v>
      </c>
      <c r="R56" s="447">
        <f>T56-S56</f>
        <v>41091</v>
      </c>
      <c r="S56" s="449">
        <v>28</v>
      </c>
      <c r="T56" s="447">
        <f>V56-U56</f>
        <v>41119</v>
      </c>
      <c r="U56" s="449"/>
      <c r="V56" s="447">
        <f>X56-W56</f>
        <v>41119</v>
      </c>
      <c r="W56" s="449">
        <v>3</v>
      </c>
      <c r="X56" s="431">
        <f>+Z56-Y56</f>
        <v>41122</v>
      </c>
      <c r="Y56" s="429">
        <v>14</v>
      </c>
      <c r="Z56" s="431">
        <v>41136</v>
      </c>
      <c r="AA56" s="429">
        <f>30.5*16</f>
        <v>488</v>
      </c>
      <c r="AB56" s="429">
        <f>AA56/30.5</f>
        <v>16</v>
      </c>
      <c r="AC56" s="453">
        <f>Z56+AA56</f>
        <v>41624</v>
      </c>
      <c r="AD56" s="453" t="s">
        <v>36</v>
      </c>
      <c r="AE56" s="404"/>
      <c r="AF56" s="715"/>
    </row>
    <row r="57" spans="1:32" ht="15.75" hidden="1" customHeight="1" x14ac:dyDescent="0.2">
      <c r="A57" s="713"/>
      <c r="B57" s="455" t="s">
        <v>16</v>
      </c>
      <c r="C57" s="695"/>
      <c r="D57" s="698"/>
      <c r="E57" s="701"/>
      <c r="F57" s="701"/>
      <c r="G57" s="704"/>
      <c r="H57" s="707"/>
      <c r="I57" s="710"/>
      <c r="J57" s="435">
        <v>41852</v>
      </c>
      <c r="K57" s="459">
        <v>95</v>
      </c>
      <c r="L57" s="457">
        <f>J57+K57</f>
        <v>41947</v>
      </c>
      <c r="M57" s="459">
        <v>14</v>
      </c>
      <c r="N57" s="457">
        <f>L57+M57</f>
        <v>41961</v>
      </c>
      <c r="O57" s="459">
        <v>14</v>
      </c>
      <c r="P57" s="457">
        <f>N57+O57</f>
        <v>41975</v>
      </c>
      <c r="Q57" s="459">
        <v>28</v>
      </c>
      <c r="R57" s="457">
        <f>P57+Q57</f>
        <v>42003</v>
      </c>
      <c r="S57" s="459">
        <v>28</v>
      </c>
      <c r="T57" s="457">
        <f>R57+S57</f>
        <v>42031</v>
      </c>
      <c r="U57" s="459"/>
      <c r="V57" s="457">
        <f>T57+U57</f>
        <v>42031</v>
      </c>
      <c r="W57" s="459">
        <v>7</v>
      </c>
      <c r="X57" s="439">
        <f>V57+W57</f>
        <v>42038</v>
      </c>
      <c r="Y57" s="437">
        <v>14</v>
      </c>
      <c r="Z57" s="439">
        <f>X57+Y57</f>
        <v>42052</v>
      </c>
      <c r="AA57" s="437">
        <f>+AB57*30.5</f>
        <v>366</v>
      </c>
      <c r="AB57" s="437">
        <v>12</v>
      </c>
      <c r="AC57" s="462">
        <f>+AA57+Z57</f>
        <v>42418</v>
      </c>
      <c r="AD57" s="462" t="s">
        <v>36</v>
      </c>
      <c r="AE57" s="405"/>
      <c r="AF57" s="715"/>
    </row>
    <row r="58" spans="1:32" s="81" customFormat="1" ht="15.75" hidden="1" customHeight="1" x14ac:dyDescent="0.2">
      <c r="A58" s="713"/>
      <c r="B58" s="470" t="s">
        <v>0</v>
      </c>
      <c r="C58" s="696"/>
      <c r="D58" s="699"/>
      <c r="E58" s="702"/>
      <c r="F58" s="702"/>
      <c r="G58" s="705"/>
      <c r="H58" s="708"/>
      <c r="I58" s="711"/>
      <c r="J58" s="476">
        <v>41852</v>
      </c>
      <c r="K58" s="471"/>
      <c r="L58" s="472"/>
      <c r="M58" s="471"/>
      <c r="N58" s="472"/>
      <c r="O58" s="471">
        <f>P58-N58</f>
        <v>0</v>
      </c>
      <c r="P58" s="472"/>
      <c r="Q58" s="471">
        <f>R58-P58</f>
        <v>0</v>
      </c>
      <c r="R58" s="472"/>
      <c r="S58" s="471">
        <f>T58-R58</f>
        <v>0</v>
      </c>
      <c r="T58" s="472"/>
      <c r="U58" s="471"/>
      <c r="V58" s="472"/>
      <c r="W58" s="471">
        <f>X58-V58</f>
        <v>0</v>
      </c>
      <c r="X58" s="472"/>
      <c r="Y58" s="471">
        <f>Z58-X58</f>
        <v>0</v>
      </c>
      <c r="Z58" s="472"/>
      <c r="AA58" s="473"/>
      <c r="AB58" s="473">
        <f>AA58/30.5</f>
        <v>0</v>
      </c>
      <c r="AC58" s="474">
        <f>Z58+AA58</f>
        <v>0</v>
      </c>
      <c r="AD58" s="475">
        <f>AA58+AB58</f>
        <v>0</v>
      </c>
      <c r="AE58" s="406"/>
      <c r="AF58" s="715"/>
    </row>
    <row r="59" spans="1:32" ht="15" customHeight="1" x14ac:dyDescent="0.2">
      <c r="A59" s="713"/>
      <c r="B59" s="540" t="s">
        <v>14</v>
      </c>
      <c r="C59" s="652" t="s">
        <v>349</v>
      </c>
      <c r="D59" s="655" t="s">
        <v>351</v>
      </c>
      <c r="E59" s="614" t="s">
        <v>135</v>
      </c>
      <c r="F59" s="614" t="s">
        <v>137</v>
      </c>
      <c r="G59" s="688" t="s">
        <v>518</v>
      </c>
      <c r="H59" s="673" t="s">
        <v>34</v>
      </c>
      <c r="I59" s="676" t="s">
        <v>37</v>
      </c>
      <c r="J59" s="53">
        <f>+L59-K59</f>
        <v>41032</v>
      </c>
      <c r="K59" s="55">
        <v>30</v>
      </c>
      <c r="L59" s="53">
        <f>P59-O59</f>
        <v>41062</v>
      </c>
      <c r="M59" s="55"/>
      <c r="N59" s="53">
        <f>P59-O59</f>
        <v>41062</v>
      </c>
      <c r="O59" s="55">
        <v>1</v>
      </c>
      <c r="P59" s="53">
        <f>R59-Q59</f>
        <v>41063</v>
      </c>
      <c r="Q59" s="55">
        <v>28</v>
      </c>
      <c r="R59" s="53">
        <f>T59-S59</f>
        <v>41091</v>
      </c>
      <c r="S59" s="55">
        <v>28</v>
      </c>
      <c r="T59" s="53">
        <f>V59-U59</f>
        <v>41119</v>
      </c>
      <c r="U59" s="55"/>
      <c r="V59" s="53">
        <f>X59-W59</f>
        <v>41119</v>
      </c>
      <c r="W59" s="55">
        <v>3</v>
      </c>
      <c r="X59" s="86">
        <f>+Z59-Y59</f>
        <v>41122</v>
      </c>
      <c r="Y59" s="55">
        <v>14</v>
      </c>
      <c r="Z59" s="537">
        <v>41136</v>
      </c>
      <c r="AA59" s="57">
        <f>30.5*16</f>
        <v>488</v>
      </c>
      <c r="AB59" s="55">
        <f>AA59/30.5</f>
        <v>16</v>
      </c>
      <c r="AC59" s="537">
        <f>Z59+AA59</f>
        <v>41624</v>
      </c>
      <c r="AD59" s="537" t="s">
        <v>36</v>
      </c>
      <c r="AE59" s="537"/>
      <c r="AF59" s="715"/>
    </row>
    <row r="60" spans="1:32" ht="15" customHeight="1" x14ac:dyDescent="0.2">
      <c r="A60" s="713"/>
      <c r="B60" s="541" t="s">
        <v>16</v>
      </c>
      <c r="C60" s="653"/>
      <c r="D60" s="656"/>
      <c r="E60" s="581"/>
      <c r="F60" s="581"/>
      <c r="G60" s="689"/>
      <c r="H60" s="674"/>
      <c r="I60" s="677"/>
      <c r="J60" s="127">
        <v>41852</v>
      </c>
      <c r="K60" s="189">
        <v>417</v>
      </c>
      <c r="L60" s="11">
        <v>42269</v>
      </c>
      <c r="M60" s="189">
        <v>8</v>
      </c>
      <c r="N60" s="232">
        <f>L60+M60</f>
        <v>42277</v>
      </c>
      <c r="O60" s="189">
        <v>21</v>
      </c>
      <c r="P60" s="232">
        <f>N60+O60</f>
        <v>42298</v>
      </c>
      <c r="Q60" s="189">
        <v>78</v>
      </c>
      <c r="R60" s="232">
        <f>P60+Q60</f>
        <v>42376</v>
      </c>
      <c r="S60" s="189">
        <v>40</v>
      </c>
      <c r="T60" s="232">
        <f>R60+S60</f>
        <v>42416</v>
      </c>
      <c r="U60" s="189">
        <v>14</v>
      </c>
      <c r="V60" s="232">
        <f>T60+U60</f>
        <v>42430</v>
      </c>
      <c r="W60" s="189">
        <v>7</v>
      </c>
      <c r="X60" s="134">
        <f>V60+W60</f>
        <v>42437</v>
      </c>
      <c r="Y60" s="63">
        <v>14</v>
      </c>
      <c r="Z60" s="538">
        <f>X60+Y60</f>
        <v>42451</v>
      </c>
      <c r="AA60" s="133">
        <f>+AB60*30.5</f>
        <v>152.5</v>
      </c>
      <c r="AB60" s="63">
        <v>5</v>
      </c>
      <c r="AC60" s="538">
        <f>+AA60+Z60</f>
        <v>42603.5</v>
      </c>
      <c r="AD60" s="538" t="s">
        <v>36</v>
      </c>
      <c r="AE60" s="538"/>
      <c r="AF60" s="715"/>
    </row>
    <row r="61" spans="1:32" s="81" customFormat="1" x14ac:dyDescent="0.2">
      <c r="A61" s="713"/>
      <c r="B61" s="536" t="s">
        <v>0</v>
      </c>
      <c r="C61" s="654"/>
      <c r="D61" s="657"/>
      <c r="E61" s="582"/>
      <c r="F61" s="582"/>
      <c r="G61" s="690"/>
      <c r="H61" s="675"/>
      <c r="I61" s="678"/>
      <c r="J61" s="276">
        <v>42025</v>
      </c>
      <c r="K61" s="277">
        <v>244</v>
      </c>
      <c r="L61" s="279">
        <f>J61+K61</f>
        <v>42269</v>
      </c>
      <c r="M61" s="277">
        <v>8</v>
      </c>
      <c r="N61" s="279">
        <f>L61+M61</f>
        <v>42277</v>
      </c>
      <c r="O61" s="277">
        <v>21</v>
      </c>
      <c r="P61" s="279">
        <f>N61+O61</f>
        <v>42298</v>
      </c>
      <c r="Q61" s="277">
        <v>78</v>
      </c>
      <c r="R61" s="279">
        <f>P61+Q61</f>
        <v>42376</v>
      </c>
      <c r="S61" s="67"/>
      <c r="T61" s="127"/>
      <c r="U61" s="67"/>
      <c r="V61" s="127"/>
      <c r="W61" s="67">
        <f>X61-V61</f>
        <v>0</v>
      </c>
      <c r="X61" s="127"/>
      <c r="Y61" s="67">
        <f>Z61-X61</f>
        <v>0</v>
      </c>
      <c r="Z61" s="127"/>
      <c r="AA61" s="70"/>
      <c r="AB61" s="70">
        <f>AA61/30.5</f>
        <v>0</v>
      </c>
      <c r="AC61" s="539">
        <f>Z61+AA61</f>
        <v>0</v>
      </c>
      <c r="AD61" s="114">
        <f>AA61+AB61</f>
        <v>0</v>
      </c>
      <c r="AE61" s="539"/>
      <c r="AF61" s="716"/>
    </row>
    <row r="62" spans="1:32" x14ac:dyDescent="0.2">
      <c r="B62" s="497"/>
      <c r="G62" s="306"/>
      <c r="H62" s="504"/>
      <c r="P62" s="523"/>
      <c r="AD62" s="492"/>
    </row>
  </sheetData>
  <autoFilter ref="B7:AK16"/>
  <mergeCells count="154">
    <mergeCell ref="C59:C61"/>
    <mergeCell ref="D59:D61"/>
    <mergeCell ref="E59:E61"/>
    <mergeCell ref="F59:F61"/>
    <mergeCell ref="G59:G61"/>
    <mergeCell ref="H59:H61"/>
    <mergeCell ref="I59:I61"/>
    <mergeCell ref="A38:A61"/>
    <mergeCell ref="AF38:AF61"/>
    <mergeCell ref="C50:C52"/>
    <mergeCell ref="D50:D52"/>
    <mergeCell ref="E50:E52"/>
    <mergeCell ref="F50:F52"/>
    <mergeCell ref="G50:G52"/>
    <mergeCell ref="H50:H52"/>
    <mergeCell ref="I50:I52"/>
    <mergeCell ref="C53:C55"/>
    <mergeCell ref="D53:D55"/>
    <mergeCell ref="E53:E55"/>
    <mergeCell ref="F53:F55"/>
    <mergeCell ref="G53:G55"/>
    <mergeCell ref="H53:H55"/>
    <mergeCell ref="I53:I55"/>
    <mergeCell ref="C56:C58"/>
    <mergeCell ref="D56:D58"/>
    <mergeCell ref="E56:E58"/>
    <mergeCell ref="F56:F58"/>
    <mergeCell ref="G56:G58"/>
    <mergeCell ref="H56:H58"/>
    <mergeCell ref="I56:I58"/>
    <mergeCell ref="H41:H43"/>
    <mergeCell ref="I41:I43"/>
    <mergeCell ref="C41:C43"/>
    <mergeCell ref="D41:D43"/>
    <mergeCell ref="E41:E43"/>
    <mergeCell ref="C44:C46"/>
    <mergeCell ref="D44:D46"/>
    <mergeCell ref="E44:E46"/>
    <mergeCell ref="D47:D49"/>
    <mergeCell ref="F38:F40"/>
    <mergeCell ref="F32:F34"/>
    <mergeCell ref="H38:H40"/>
    <mergeCell ref="I38:I40"/>
    <mergeCell ref="H29:H31"/>
    <mergeCell ref="G47:G49"/>
    <mergeCell ref="I47:I49"/>
    <mergeCell ref="H47:H49"/>
    <mergeCell ref="F29:F31"/>
    <mergeCell ref="G29:G31"/>
    <mergeCell ref="F44:F46"/>
    <mergeCell ref="G44:G46"/>
    <mergeCell ref="F41:F43"/>
    <mergeCell ref="G41:G43"/>
    <mergeCell ref="D32:D34"/>
    <mergeCell ref="AF17:AF19"/>
    <mergeCell ref="I29:I31"/>
    <mergeCell ref="AE29:AE31"/>
    <mergeCell ref="AF29:AF31"/>
    <mergeCell ref="AE32:AE34"/>
    <mergeCell ref="AF32:AF34"/>
    <mergeCell ref="H32:H34"/>
    <mergeCell ref="I32:I34"/>
    <mergeCell ref="D23:D25"/>
    <mergeCell ref="E23:E25"/>
    <mergeCell ref="F23:F25"/>
    <mergeCell ref="G23:G25"/>
    <mergeCell ref="H23:H25"/>
    <mergeCell ref="I23:I25"/>
    <mergeCell ref="AE20:AE22"/>
    <mergeCell ref="AF20:AF22"/>
    <mergeCell ref="AF26:AF28"/>
    <mergeCell ref="AF23:AF25"/>
    <mergeCell ref="E29:E31"/>
    <mergeCell ref="I26:I28"/>
    <mergeCell ref="C32:C34"/>
    <mergeCell ref="AE17:AE19"/>
    <mergeCell ref="AE23:AE25"/>
    <mergeCell ref="C35:C37"/>
    <mergeCell ref="I35:I37"/>
    <mergeCell ref="F35:F37"/>
    <mergeCell ref="G35:G37"/>
    <mergeCell ref="H35:H37"/>
    <mergeCell ref="C47:C49"/>
    <mergeCell ref="H17:H19"/>
    <mergeCell ref="G38:G40"/>
    <mergeCell ref="C38:C40"/>
    <mergeCell ref="D38:D40"/>
    <mergeCell ref="E38:E40"/>
    <mergeCell ref="AE35:AE37"/>
    <mergeCell ref="E32:E34"/>
    <mergeCell ref="F26:F28"/>
    <mergeCell ref="F47:F49"/>
    <mergeCell ref="E47:E49"/>
    <mergeCell ref="D35:D37"/>
    <mergeCell ref="H44:H46"/>
    <mergeCell ref="I44:I46"/>
    <mergeCell ref="E35:E37"/>
    <mergeCell ref="G32:G34"/>
    <mergeCell ref="C1:G1"/>
    <mergeCell ref="E8:E10"/>
    <mergeCell ref="AE14:AE16"/>
    <mergeCell ref="D26:D28"/>
    <mergeCell ref="D17:D19"/>
    <mergeCell ref="E17:E19"/>
    <mergeCell ref="D20:D22"/>
    <mergeCell ref="E20:E22"/>
    <mergeCell ref="F20:F22"/>
    <mergeCell ref="G20:G22"/>
    <mergeCell ref="H20:H22"/>
    <mergeCell ref="I20:I22"/>
    <mergeCell ref="G8:G10"/>
    <mergeCell ref="F17:F19"/>
    <mergeCell ref="C23:C25"/>
    <mergeCell ref="E26:E28"/>
    <mergeCell ref="G26:G28"/>
    <mergeCell ref="H26:H28"/>
    <mergeCell ref="AE26:AE28"/>
    <mergeCell ref="I17:I19"/>
    <mergeCell ref="G17:G19"/>
    <mergeCell ref="C26:C28"/>
    <mergeCell ref="AF8:AF10"/>
    <mergeCell ref="AF11:AF13"/>
    <mergeCell ref="AE8:AE10"/>
    <mergeCell ref="AE11:AE13"/>
    <mergeCell ref="H11:H13"/>
    <mergeCell ref="E14:E16"/>
    <mergeCell ref="D8:D10"/>
    <mergeCell ref="H8:H10"/>
    <mergeCell ref="F8:F10"/>
    <mergeCell ref="E11:E13"/>
    <mergeCell ref="C2:J2"/>
    <mergeCell ref="AF35:AF37"/>
    <mergeCell ref="A11:A13"/>
    <mergeCell ref="C11:C13"/>
    <mergeCell ref="A8:A10"/>
    <mergeCell ref="A17:A19"/>
    <mergeCell ref="C29:C31"/>
    <mergeCell ref="D29:D31"/>
    <mergeCell ref="A20:A22"/>
    <mergeCell ref="C20:C22"/>
    <mergeCell ref="C17:C19"/>
    <mergeCell ref="AF14:AF16"/>
    <mergeCell ref="G14:G16"/>
    <mergeCell ref="H14:H16"/>
    <mergeCell ref="I14:I16"/>
    <mergeCell ref="C14:C16"/>
    <mergeCell ref="C8:C10"/>
    <mergeCell ref="G11:G13"/>
    <mergeCell ref="F14:F16"/>
    <mergeCell ref="D14:D16"/>
    <mergeCell ref="D11:D13"/>
    <mergeCell ref="F11:F13"/>
    <mergeCell ref="I8:I10"/>
    <mergeCell ref="I11:I13"/>
  </mergeCells>
  <phoneticPr fontId="0" type="noConversion"/>
  <printOptions horizontalCentered="1"/>
  <pageMargins left="0.15" right="0.15" top="0.75" bottom="0.75" header="0.3" footer="0.3"/>
  <pageSetup paperSize="9" orientation="landscape" r:id="rId1"/>
  <headerFooter alignWithMargins="0">
    <oddHeader xml:space="preserve">&amp;C&amp;12Lebanon 
Second Education Development Program  </oddHeader>
    <oddFooter>&amp;L&amp;F&amp;CPage &amp;P of &amp;N&amp;R&amp;D</oddFooter>
  </headerFooter>
  <ignoredErrors>
    <ignoredError sqref="AC36" formula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pageSetUpPr autoPageBreaks="0" fitToPage="1"/>
  </sheetPr>
  <dimension ref="A1:AD62"/>
  <sheetViews>
    <sheetView showZeros="0" view="pageBreakPreview" zoomScale="75" zoomScaleNormal="75" zoomScaleSheetLayoutView="75" workbookViewId="0">
      <selection activeCell="A55" sqref="A55:XFD70"/>
    </sheetView>
  </sheetViews>
  <sheetFormatPr defaultColWidth="8.85546875" defaultRowHeight="15.75" x14ac:dyDescent="0.2"/>
  <cols>
    <col min="1" max="1" width="4.28515625" style="20" customWidth="1"/>
    <col min="2" max="2" width="4.7109375" style="21" customWidth="1"/>
    <col min="3" max="3" width="11.85546875" style="22" hidden="1" customWidth="1"/>
    <col min="4" max="6" width="11.85546875" style="22" customWidth="1"/>
    <col min="7" max="7" width="35.140625" style="23" customWidth="1"/>
    <col min="8" max="8" width="14.42578125" style="13" bestFit="1" customWidth="1"/>
    <col min="9" max="9" width="14.28515625" style="24" bestFit="1" customWidth="1"/>
    <col min="10" max="10" width="15" style="25" customWidth="1"/>
    <col min="11" max="12" width="14.42578125" style="17" hidden="1" customWidth="1"/>
    <col min="13" max="13" width="4.85546875" style="17" hidden="1" customWidth="1"/>
    <col min="14" max="14" width="14.5703125" style="20" hidden="1" customWidth="1"/>
    <col min="15" max="15" width="5.5703125" style="17" hidden="1" customWidth="1"/>
    <col min="16" max="16" width="13.140625" style="20" hidden="1" customWidth="1"/>
    <col min="17" max="17" width="4.85546875" style="17" hidden="1" customWidth="1"/>
    <col min="18" max="18" width="12.28515625" style="20" hidden="1" customWidth="1"/>
    <col min="19" max="19" width="4.85546875" style="17" hidden="1" customWidth="1"/>
    <col min="20" max="20" width="12.28515625" style="20" hidden="1" customWidth="1"/>
    <col min="21" max="21" width="4.85546875" style="17" hidden="1" customWidth="1"/>
    <col min="22" max="22" width="12.42578125" style="20" customWidth="1"/>
    <col min="23" max="23" width="4.85546875" style="17" customWidth="1"/>
    <col min="24" max="24" width="13" style="20" customWidth="1"/>
    <col min="25" max="25" width="7.140625" style="17" customWidth="1"/>
    <col min="26" max="26" width="4.85546875" style="17" customWidth="1"/>
    <col min="27" max="29" width="14" style="20" customWidth="1"/>
    <col min="30" max="30" width="16.7109375" style="20" customWidth="1"/>
    <col min="31" max="31" width="2" style="20" customWidth="1"/>
    <col min="32" max="16384" width="8.85546875" style="20"/>
  </cols>
  <sheetData>
    <row r="1" spans="1:30" ht="35.25" customHeight="1" x14ac:dyDescent="0.2">
      <c r="B1" s="99"/>
      <c r="C1" s="585" t="s">
        <v>82</v>
      </c>
      <c r="D1" s="585"/>
      <c r="E1" s="585"/>
      <c r="F1" s="585"/>
      <c r="G1" s="585"/>
    </row>
    <row r="2" spans="1:30" ht="15.75" customHeight="1" x14ac:dyDescent="0.2">
      <c r="B2" s="100"/>
      <c r="C2" s="607" t="s">
        <v>539</v>
      </c>
      <c r="D2" s="607"/>
      <c r="E2" s="607"/>
      <c r="F2" s="607"/>
      <c r="G2" s="607"/>
      <c r="H2" s="607"/>
      <c r="I2" s="607"/>
      <c r="J2" s="607"/>
    </row>
    <row r="3" spans="1:30" ht="10.15" customHeight="1" thickBot="1" x14ac:dyDescent="0.25">
      <c r="A3" s="104"/>
      <c r="B3" s="105"/>
      <c r="K3" s="115"/>
      <c r="L3" s="115"/>
      <c r="M3" s="115"/>
      <c r="O3" s="115"/>
      <c r="Q3" s="115"/>
      <c r="R3" s="104"/>
      <c r="S3" s="115"/>
      <c r="T3" s="104"/>
      <c r="U3" s="115"/>
      <c r="W3" s="115"/>
      <c r="X3" s="104"/>
      <c r="Y3" s="115"/>
      <c r="Z3" s="115"/>
      <c r="AA3" s="27"/>
      <c r="AB3" s="109"/>
      <c r="AC3" s="109"/>
      <c r="AD3" s="104"/>
    </row>
    <row r="4" spans="1:30" s="1" customFormat="1" ht="128.25" customHeight="1" x14ac:dyDescent="0.2">
      <c r="A4" s="89" t="s">
        <v>95</v>
      </c>
      <c r="B4" s="3" t="s">
        <v>20</v>
      </c>
      <c r="C4" s="3" t="s">
        <v>436</v>
      </c>
      <c r="D4" s="3" t="s">
        <v>70</v>
      </c>
      <c r="E4" s="3" t="s">
        <v>96</v>
      </c>
      <c r="F4" s="3" t="s">
        <v>97</v>
      </c>
      <c r="G4" s="4" t="s">
        <v>39</v>
      </c>
      <c r="H4" s="3" t="s">
        <v>40</v>
      </c>
      <c r="I4" s="6" t="s">
        <v>38</v>
      </c>
      <c r="J4" s="7" t="s">
        <v>84</v>
      </c>
      <c r="K4" s="9" t="s">
        <v>67</v>
      </c>
      <c r="L4" s="9" t="s">
        <v>67</v>
      </c>
      <c r="M4" s="9" t="s">
        <v>67</v>
      </c>
      <c r="N4" s="4" t="s">
        <v>85</v>
      </c>
      <c r="O4" s="9" t="s">
        <v>67</v>
      </c>
      <c r="P4" s="4" t="s">
        <v>86</v>
      </c>
      <c r="Q4" s="9" t="s">
        <v>67</v>
      </c>
      <c r="R4" s="4" t="s">
        <v>89</v>
      </c>
      <c r="S4" s="9" t="s">
        <v>67</v>
      </c>
      <c r="T4" s="4" t="s">
        <v>41</v>
      </c>
      <c r="U4" s="9" t="s">
        <v>67</v>
      </c>
      <c r="V4" s="4" t="s">
        <v>74</v>
      </c>
      <c r="W4" s="9" t="s">
        <v>67</v>
      </c>
      <c r="X4" s="4" t="s">
        <v>100</v>
      </c>
      <c r="Y4" s="9" t="s">
        <v>68</v>
      </c>
      <c r="Z4" s="9" t="s">
        <v>69</v>
      </c>
      <c r="AA4" s="4" t="s">
        <v>48</v>
      </c>
      <c r="AB4" s="4" t="s">
        <v>49</v>
      </c>
      <c r="AC4" s="4" t="s">
        <v>50</v>
      </c>
      <c r="AD4" s="4" t="s">
        <v>33</v>
      </c>
    </row>
    <row r="5" spans="1:30" s="28" customFormat="1" ht="16.149999999999999" customHeight="1" thickBot="1" x14ac:dyDescent="0.25">
      <c r="A5" s="90"/>
      <c r="B5" s="29"/>
      <c r="C5" s="30"/>
      <c r="D5" s="30"/>
      <c r="E5" s="30"/>
      <c r="F5" s="30"/>
      <c r="G5" s="31"/>
      <c r="H5" s="31"/>
      <c r="I5" s="31"/>
      <c r="J5" s="33"/>
      <c r="K5" s="35"/>
      <c r="L5" s="35"/>
      <c r="M5" s="35"/>
      <c r="N5" s="29"/>
      <c r="O5" s="35"/>
      <c r="P5" s="31"/>
      <c r="Q5" s="35"/>
      <c r="R5" s="31"/>
      <c r="S5" s="35"/>
      <c r="T5" s="31"/>
      <c r="U5" s="35"/>
      <c r="V5" s="29"/>
      <c r="W5" s="35"/>
      <c r="X5" s="29"/>
      <c r="Y5" s="35"/>
      <c r="Z5" s="35"/>
      <c r="AA5" s="29"/>
      <c r="AB5" s="29"/>
      <c r="AC5" s="29"/>
      <c r="AD5" s="37"/>
    </row>
    <row r="6" spans="1:30" s="28" customFormat="1" ht="16.149999999999999" customHeight="1" thickBot="1" x14ac:dyDescent="0.25">
      <c r="A6" s="91"/>
      <c r="B6" s="39" t="s">
        <v>0</v>
      </c>
      <c r="C6" s="39" t="s">
        <v>21</v>
      </c>
      <c r="D6" s="39" t="s">
        <v>1</v>
      </c>
      <c r="E6" s="39"/>
      <c r="F6" s="39"/>
      <c r="G6" s="39" t="s">
        <v>2</v>
      </c>
      <c r="H6" s="39" t="s">
        <v>4</v>
      </c>
      <c r="I6" s="39" t="s">
        <v>5</v>
      </c>
      <c r="J6" s="41" t="s">
        <v>6</v>
      </c>
      <c r="K6" s="43" t="s">
        <v>7</v>
      </c>
      <c r="L6" s="43" t="s">
        <v>7</v>
      </c>
      <c r="M6" s="43" t="s">
        <v>9</v>
      </c>
      <c r="N6" s="39" t="s">
        <v>10</v>
      </c>
      <c r="O6" s="43" t="s">
        <v>11</v>
      </c>
      <c r="P6" s="39" t="s">
        <v>12</v>
      </c>
      <c r="Q6" s="43" t="s">
        <v>13</v>
      </c>
      <c r="R6" s="39" t="s">
        <v>14</v>
      </c>
      <c r="S6" s="43" t="s">
        <v>15</v>
      </c>
      <c r="T6" s="39" t="s">
        <v>16</v>
      </c>
      <c r="U6" s="43" t="s">
        <v>17</v>
      </c>
      <c r="V6" s="39" t="s">
        <v>18</v>
      </c>
      <c r="W6" s="43" t="s">
        <v>19</v>
      </c>
      <c r="X6" s="39" t="s">
        <v>22</v>
      </c>
      <c r="Y6" s="43" t="s">
        <v>23</v>
      </c>
      <c r="Z6" s="43" t="s">
        <v>24</v>
      </c>
      <c r="AA6" s="39" t="s">
        <v>25</v>
      </c>
      <c r="AB6" s="39" t="s">
        <v>26</v>
      </c>
      <c r="AC6" s="39" t="s">
        <v>29</v>
      </c>
      <c r="AD6" s="45" t="s">
        <v>30</v>
      </c>
    </row>
    <row r="7" spans="1:30" s="28" customFormat="1" ht="16.149999999999999" customHeight="1" x14ac:dyDescent="0.2">
      <c r="A7" s="92"/>
      <c r="B7" s="74"/>
      <c r="C7" s="23"/>
      <c r="D7" s="23"/>
      <c r="E7" s="23"/>
      <c r="F7" s="23"/>
      <c r="G7" s="75"/>
      <c r="H7" s="75"/>
      <c r="I7" s="75"/>
      <c r="J7" s="76"/>
      <c r="K7" s="77"/>
      <c r="L7" s="77"/>
      <c r="M7" s="77"/>
      <c r="N7" s="74"/>
      <c r="O7" s="77"/>
      <c r="P7" s="75"/>
      <c r="Q7" s="77"/>
      <c r="R7" s="75"/>
      <c r="S7" s="77"/>
      <c r="T7" s="75"/>
      <c r="U7" s="77"/>
      <c r="V7" s="74"/>
      <c r="W7" s="77"/>
      <c r="X7" s="74"/>
      <c r="Y7" s="77"/>
      <c r="Z7" s="77"/>
      <c r="AA7" s="74"/>
      <c r="AD7" s="79"/>
    </row>
    <row r="8" spans="1:30" s="163" customFormat="1" ht="15" customHeight="1" x14ac:dyDescent="0.2">
      <c r="A8" s="162"/>
      <c r="B8" s="194" t="s">
        <v>14</v>
      </c>
      <c r="C8" s="658" t="s">
        <v>299</v>
      </c>
      <c r="D8" s="658" t="s">
        <v>142</v>
      </c>
      <c r="E8" s="757">
        <v>2</v>
      </c>
      <c r="F8" s="757">
        <v>2.1</v>
      </c>
      <c r="G8" s="649" t="s">
        <v>149</v>
      </c>
      <c r="H8" s="592" t="s">
        <v>35</v>
      </c>
      <c r="I8" s="634" t="s">
        <v>37</v>
      </c>
      <c r="J8" s="196">
        <f>L8-K8</f>
        <v>1</v>
      </c>
      <c r="K8" s="197">
        <v>14</v>
      </c>
      <c r="L8" s="197">
        <v>15</v>
      </c>
      <c r="M8" s="197">
        <v>14</v>
      </c>
      <c r="N8" s="196">
        <f>P8-O8</f>
        <v>41307</v>
      </c>
      <c r="O8" s="198">
        <v>7</v>
      </c>
      <c r="P8" s="196">
        <f>R8-Q8</f>
        <v>41314</v>
      </c>
      <c r="Q8" s="198">
        <v>3</v>
      </c>
      <c r="R8" s="196">
        <f>T8-S8</f>
        <v>41317</v>
      </c>
      <c r="S8" s="198">
        <v>14</v>
      </c>
      <c r="T8" s="196">
        <f>V8-U8</f>
        <v>41331</v>
      </c>
      <c r="U8" s="198">
        <v>3</v>
      </c>
      <c r="V8" s="213">
        <v>41334</v>
      </c>
      <c r="W8" s="198">
        <v>14</v>
      </c>
      <c r="X8" s="199">
        <f>V8+W8</f>
        <v>41348</v>
      </c>
      <c r="Y8" s="214">
        <f>30.5*4</f>
        <v>122</v>
      </c>
      <c r="Z8" s="198">
        <f t="shared" ref="Z8:Z22" si="0">Y8/30.5</f>
        <v>4</v>
      </c>
      <c r="AA8" s="199">
        <f t="shared" ref="AA8:AA13" si="1">X8+Y8</f>
        <v>41470</v>
      </c>
      <c r="AB8" s="199" t="s">
        <v>36</v>
      </c>
      <c r="AC8" s="670"/>
      <c r="AD8" s="578"/>
    </row>
    <row r="9" spans="1:30" s="288" customFormat="1" ht="15" x14ac:dyDescent="0.2">
      <c r="A9" s="287"/>
      <c r="B9" s="268" t="s">
        <v>16</v>
      </c>
      <c r="C9" s="659"/>
      <c r="D9" s="659"/>
      <c r="E9" s="659"/>
      <c r="F9" s="659"/>
      <c r="G9" s="650"/>
      <c r="H9" s="593"/>
      <c r="I9" s="635"/>
      <c r="J9" s="222">
        <f>L9-K9</f>
        <v>1</v>
      </c>
      <c r="K9" s="223">
        <v>14</v>
      </c>
      <c r="L9" s="223">
        <v>15</v>
      </c>
      <c r="M9" s="223">
        <v>14</v>
      </c>
      <c r="N9" s="222">
        <f>P9-O9</f>
        <v>41307</v>
      </c>
      <c r="O9" s="224">
        <v>7</v>
      </c>
      <c r="P9" s="222">
        <f>R9-Q9</f>
        <v>41314</v>
      </c>
      <c r="Q9" s="224">
        <v>3</v>
      </c>
      <c r="R9" s="222">
        <f>T9-S9</f>
        <v>41317</v>
      </c>
      <c r="S9" s="224">
        <v>14</v>
      </c>
      <c r="T9" s="222">
        <f>V9-U9</f>
        <v>41331</v>
      </c>
      <c r="U9" s="224">
        <v>3</v>
      </c>
      <c r="V9" s="222">
        <v>41334</v>
      </c>
      <c r="W9" s="224">
        <v>14</v>
      </c>
      <c r="X9" s="222">
        <v>41713</v>
      </c>
      <c r="Y9" s="224">
        <f>30.5*4</f>
        <v>122</v>
      </c>
      <c r="Z9" s="224">
        <f t="shared" si="0"/>
        <v>4</v>
      </c>
      <c r="AA9" s="270">
        <f t="shared" si="1"/>
        <v>41835</v>
      </c>
      <c r="AB9" s="270"/>
      <c r="AC9" s="671"/>
      <c r="AD9" s="579"/>
    </row>
    <row r="10" spans="1:30" s="289" customFormat="1" x14ac:dyDescent="0.2">
      <c r="A10" s="287"/>
      <c r="B10" s="271" t="s">
        <v>0</v>
      </c>
      <c r="C10" s="660"/>
      <c r="D10" s="660"/>
      <c r="E10" s="660"/>
      <c r="F10" s="660"/>
      <c r="G10" s="651"/>
      <c r="H10" s="594"/>
      <c r="I10" s="636"/>
      <c r="J10" s="226"/>
      <c r="K10" s="227">
        <f ca="1">L10-J10</f>
        <v>0</v>
      </c>
      <c r="L10" s="227">
        <f ca="1">M10-K10</f>
        <v>0</v>
      </c>
      <c r="M10" s="227">
        <f ca="1">N10-L10</f>
        <v>0</v>
      </c>
      <c r="N10" s="226"/>
      <c r="O10" s="227">
        <f>P10-N10</f>
        <v>0</v>
      </c>
      <c r="P10" s="226"/>
      <c r="Q10" s="227">
        <f>R10-P10</f>
        <v>0</v>
      </c>
      <c r="R10" s="226"/>
      <c r="S10" s="227">
        <f>T10-R10</f>
        <v>0</v>
      </c>
      <c r="T10" s="226"/>
      <c r="U10" s="227">
        <f>V10-T10</f>
        <v>0</v>
      </c>
      <c r="V10" s="226"/>
      <c r="W10" s="227">
        <f>X10-V10</f>
        <v>0</v>
      </c>
      <c r="X10" s="226"/>
      <c r="Y10" s="228"/>
      <c r="Z10" s="228">
        <f t="shared" si="0"/>
        <v>0</v>
      </c>
      <c r="AA10" s="272">
        <f t="shared" si="1"/>
        <v>0</v>
      </c>
      <c r="AB10" s="230"/>
      <c r="AC10" s="672"/>
      <c r="AD10" s="580"/>
    </row>
    <row r="11" spans="1:30" s="163" customFormat="1" ht="15" customHeight="1" x14ac:dyDescent="0.2">
      <c r="A11" s="162"/>
      <c r="B11" s="194" t="s">
        <v>14</v>
      </c>
      <c r="C11" s="658" t="s">
        <v>300</v>
      </c>
      <c r="D11" s="658" t="s">
        <v>143</v>
      </c>
      <c r="E11" s="757">
        <v>2</v>
      </c>
      <c r="F11" s="757">
        <v>2.1</v>
      </c>
      <c r="G11" s="649" t="s">
        <v>150</v>
      </c>
      <c r="H11" s="592" t="s">
        <v>35</v>
      </c>
      <c r="I11" s="634" t="s">
        <v>83</v>
      </c>
      <c r="J11" s="196">
        <f>L11-K11</f>
        <v>1</v>
      </c>
      <c r="K11" s="197">
        <v>14</v>
      </c>
      <c r="L11" s="197">
        <v>15</v>
      </c>
      <c r="M11" s="197">
        <v>14</v>
      </c>
      <c r="N11" s="196">
        <f>P11-O11</f>
        <v>42051</v>
      </c>
      <c r="O11" s="198">
        <v>7</v>
      </c>
      <c r="P11" s="196">
        <f>R11-Q11</f>
        <v>42058</v>
      </c>
      <c r="Q11" s="198">
        <v>3</v>
      </c>
      <c r="R11" s="196">
        <f>T11-S11</f>
        <v>42061</v>
      </c>
      <c r="S11" s="198"/>
      <c r="T11" s="196">
        <f>V11-U11</f>
        <v>42061</v>
      </c>
      <c r="U11" s="198">
        <v>3</v>
      </c>
      <c r="V11" s="213">
        <v>42064</v>
      </c>
      <c r="W11" s="198">
        <v>14</v>
      </c>
      <c r="X11" s="199">
        <f>V11+W11</f>
        <v>42078</v>
      </c>
      <c r="Y11" s="214">
        <f>30.5*12</f>
        <v>366</v>
      </c>
      <c r="Z11" s="198">
        <f t="shared" si="0"/>
        <v>12</v>
      </c>
      <c r="AA11" s="199">
        <f t="shared" si="1"/>
        <v>42444</v>
      </c>
      <c r="AB11" s="199" t="s">
        <v>36</v>
      </c>
      <c r="AC11" s="670"/>
      <c r="AD11" s="578"/>
    </row>
    <row r="12" spans="1:30" s="288" customFormat="1" ht="15" x14ac:dyDescent="0.2">
      <c r="A12" s="287"/>
      <c r="B12" s="268" t="s">
        <v>16</v>
      </c>
      <c r="C12" s="659"/>
      <c r="D12" s="659"/>
      <c r="E12" s="659"/>
      <c r="F12" s="659"/>
      <c r="G12" s="650"/>
      <c r="H12" s="593"/>
      <c r="I12" s="635"/>
      <c r="J12" s="222">
        <f>L12-K12</f>
        <v>1</v>
      </c>
      <c r="K12" s="223">
        <v>14</v>
      </c>
      <c r="L12" s="223">
        <v>15</v>
      </c>
      <c r="M12" s="223">
        <v>14</v>
      </c>
      <c r="N12" s="222">
        <f>P12-O12</f>
        <v>42051</v>
      </c>
      <c r="O12" s="224">
        <v>7</v>
      </c>
      <c r="P12" s="222">
        <f>R12-Q12</f>
        <v>42058</v>
      </c>
      <c r="Q12" s="224">
        <v>3</v>
      </c>
      <c r="R12" s="222">
        <f>T12-S12</f>
        <v>42061</v>
      </c>
      <c r="S12" s="224"/>
      <c r="T12" s="222">
        <f>+V12-U12</f>
        <v>42061</v>
      </c>
      <c r="U12" s="224">
        <v>3</v>
      </c>
      <c r="V12" s="222">
        <v>42064</v>
      </c>
      <c r="W12" s="224">
        <v>14</v>
      </c>
      <c r="X12" s="222">
        <f>+V12+W12</f>
        <v>42078</v>
      </c>
      <c r="Y12" s="224">
        <f>30.5*12</f>
        <v>366</v>
      </c>
      <c r="Z12" s="224">
        <f t="shared" si="0"/>
        <v>12</v>
      </c>
      <c r="AA12" s="270">
        <f t="shared" si="1"/>
        <v>42444</v>
      </c>
      <c r="AB12" s="270"/>
      <c r="AC12" s="671"/>
      <c r="AD12" s="579"/>
    </row>
    <row r="13" spans="1:30" s="289" customFormat="1" x14ac:dyDescent="0.2">
      <c r="A13" s="287"/>
      <c r="B13" s="271" t="s">
        <v>0</v>
      </c>
      <c r="C13" s="660"/>
      <c r="D13" s="660"/>
      <c r="E13" s="660"/>
      <c r="F13" s="660"/>
      <c r="G13" s="651"/>
      <c r="H13" s="594"/>
      <c r="I13" s="636"/>
      <c r="J13" s="226"/>
      <c r="K13" s="227">
        <f ca="1">L13-J13</f>
        <v>0</v>
      </c>
      <c r="L13" s="227">
        <f ca="1">M13-K13</f>
        <v>0</v>
      </c>
      <c r="M13" s="227">
        <f ca="1">N13-L13</f>
        <v>0</v>
      </c>
      <c r="N13" s="226"/>
      <c r="O13" s="227">
        <f>P13-N13</f>
        <v>0</v>
      </c>
      <c r="P13" s="226"/>
      <c r="Q13" s="227">
        <f>R13-P13</f>
        <v>0</v>
      </c>
      <c r="R13" s="226"/>
      <c r="S13" s="227">
        <f>T13-R13</f>
        <v>0</v>
      </c>
      <c r="T13" s="226"/>
      <c r="U13" s="227">
        <f>V13-T13</f>
        <v>0</v>
      </c>
      <c r="V13" s="226"/>
      <c r="W13" s="227">
        <f>X13-V13</f>
        <v>0</v>
      </c>
      <c r="X13" s="226"/>
      <c r="Y13" s="228"/>
      <c r="Z13" s="228">
        <f t="shared" si="0"/>
        <v>0</v>
      </c>
      <c r="AA13" s="272">
        <f t="shared" si="1"/>
        <v>0</v>
      </c>
      <c r="AB13" s="230"/>
      <c r="AC13" s="672"/>
      <c r="AD13" s="580"/>
    </row>
    <row r="14" spans="1:30" s="163" customFormat="1" ht="15" customHeight="1" x14ac:dyDescent="0.2">
      <c r="A14" s="162"/>
      <c r="B14" s="194" t="s">
        <v>14</v>
      </c>
      <c r="C14" s="658" t="s">
        <v>301</v>
      </c>
      <c r="D14" s="658" t="s">
        <v>144</v>
      </c>
      <c r="E14" s="757">
        <v>2</v>
      </c>
      <c r="F14" s="757">
        <v>2.1</v>
      </c>
      <c r="G14" s="649" t="s">
        <v>151</v>
      </c>
      <c r="H14" s="592" t="s">
        <v>35</v>
      </c>
      <c r="I14" s="634" t="s">
        <v>83</v>
      </c>
      <c r="J14" s="196">
        <f>L14-K14</f>
        <v>1</v>
      </c>
      <c r="K14" s="197">
        <v>14</v>
      </c>
      <c r="L14" s="197">
        <v>15</v>
      </c>
      <c r="M14" s="197">
        <v>14</v>
      </c>
      <c r="N14" s="196">
        <f>P14-O14</f>
        <v>41321</v>
      </c>
      <c r="O14" s="198">
        <v>7</v>
      </c>
      <c r="P14" s="196">
        <f>R14-Q14</f>
        <v>41328</v>
      </c>
      <c r="Q14" s="198">
        <v>3</v>
      </c>
      <c r="R14" s="196">
        <f>T14-S14</f>
        <v>41331</v>
      </c>
      <c r="S14" s="198"/>
      <c r="T14" s="196">
        <f>V14-U14</f>
        <v>41331</v>
      </c>
      <c r="U14" s="198">
        <v>3</v>
      </c>
      <c r="V14" s="213">
        <v>41334</v>
      </c>
      <c r="W14" s="198">
        <v>14</v>
      </c>
      <c r="X14" s="199">
        <f>V14+W14</f>
        <v>41348</v>
      </c>
      <c r="Y14" s="214">
        <f>30.5*4</f>
        <v>122</v>
      </c>
      <c r="Z14" s="198">
        <f t="shared" si="0"/>
        <v>4</v>
      </c>
      <c r="AA14" s="199">
        <f t="shared" ref="AA14:AA19" si="2">X14+Y14</f>
        <v>41470</v>
      </c>
      <c r="AB14" s="199" t="s">
        <v>36</v>
      </c>
      <c r="AC14" s="670"/>
      <c r="AD14" s="578"/>
    </row>
    <row r="15" spans="1:30" s="288" customFormat="1" ht="15" x14ac:dyDescent="0.2">
      <c r="A15" s="287"/>
      <c r="B15" s="268" t="s">
        <v>16</v>
      </c>
      <c r="C15" s="659"/>
      <c r="D15" s="659"/>
      <c r="E15" s="659"/>
      <c r="F15" s="659"/>
      <c r="G15" s="650"/>
      <c r="H15" s="593"/>
      <c r="I15" s="635"/>
      <c r="J15" s="222">
        <f>L15-K15</f>
        <v>1</v>
      </c>
      <c r="K15" s="223">
        <v>14</v>
      </c>
      <c r="L15" s="223">
        <v>15</v>
      </c>
      <c r="M15" s="223">
        <v>14</v>
      </c>
      <c r="N15" s="222">
        <f>P15-O15</f>
        <v>42051</v>
      </c>
      <c r="O15" s="224">
        <v>7</v>
      </c>
      <c r="P15" s="222">
        <f>R15-Q15</f>
        <v>42058</v>
      </c>
      <c r="Q15" s="224">
        <v>3</v>
      </c>
      <c r="R15" s="222">
        <f>T15-S15</f>
        <v>42061</v>
      </c>
      <c r="S15" s="224"/>
      <c r="T15" s="222">
        <f>V15-U15</f>
        <v>42061</v>
      </c>
      <c r="U15" s="224">
        <v>3</v>
      </c>
      <c r="V15" s="222">
        <f>+X15-W15</f>
        <v>42064</v>
      </c>
      <c r="W15" s="224">
        <v>14</v>
      </c>
      <c r="X15" s="222">
        <v>42078</v>
      </c>
      <c r="Y15" s="224">
        <f>30.5*4</f>
        <v>122</v>
      </c>
      <c r="Z15" s="224">
        <f t="shared" si="0"/>
        <v>4</v>
      </c>
      <c r="AA15" s="270">
        <f>X15+Y15</f>
        <v>42200</v>
      </c>
      <c r="AB15" s="270"/>
      <c r="AC15" s="671"/>
      <c r="AD15" s="579"/>
    </row>
    <row r="16" spans="1:30" s="289" customFormat="1" x14ac:dyDescent="0.2">
      <c r="A16" s="287"/>
      <c r="B16" s="271" t="s">
        <v>0</v>
      </c>
      <c r="C16" s="660"/>
      <c r="D16" s="660"/>
      <c r="E16" s="660"/>
      <c r="F16" s="660"/>
      <c r="G16" s="651"/>
      <c r="H16" s="594"/>
      <c r="I16" s="636"/>
      <c r="J16" s="226"/>
      <c r="K16" s="227">
        <f>L16-J16</f>
        <v>0</v>
      </c>
      <c r="L16" s="227"/>
      <c r="M16" s="227">
        <f>N16-L16</f>
        <v>0</v>
      </c>
      <c r="N16" s="226"/>
      <c r="O16" s="227">
        <f>P16-N16</f>
        <v>0</v>
      </c>
      <c r="P16" s="226"/>
      <c r="Q16" s="227">
        <f>R16-P16</f>
        <v>0</v>
      </c>
      <c r="R16" s="226"/>
      <c r="S16" s="227">
        <f>T16-R16</f>
        <v>0</v>
      </c>
      <c r="T16" s="226"/>
      <c r="U16" s="227">
        <f>V16-T16</f>
        <v>0</v>
      </c>
      <c r="V16" s="226"/>
      <c r="W16" s="227">
        <f>X16-V16</f>
        <v>0</v>
      </c>
      <c r="X16" s="226"/>
      <c r="Y16" s="228"/>
      <c r="Z16" s="228">
        <f t="shared" si="0"/>
        <v>0</v>
      </c>
      <c r="AA16" s="272">
        <f t="shared" si="2"/>
        <v>0</v>
      </c>
      <c r="AB16" s="230"/>
      <c r="AC16" s="672"/>
      <c r="AD16" s="580"/>
    </row>
    <row r="17" spans="1:30" s="163" customFormat="1" ht="15" customHeight="1" x14ac:dyDescent="0.2">
      <c r="A17" s="162"/>
      <c r="B17" s="194" t="s">
        <v>14</v>
      </c>
      <c r="C17" s="658" t="s">
        <v>302</v>
      </c>
      <c r="D17" s="658" t="s">
        <v>145</v>
      </c>
      <c r="E17" s="757">
        <v>2</v>
      </c>
      <c r="F17" s="757">
        <v>2.1</v>
      </c>
      <c r="G17" s="649" t="s">
        <v>152</v>
      </c>
      <c r="H17" s="592" t="s">
        <v>35</v>
      </c>
      <c r="I17" s="634" t="s">
        <v>83</v>
      </c>
      <c r="J17" s="196">
        <f>L17-K17</f>
        <v>1</v>
      </c>
      <c r="K17" s="197">
        <v>14</v>
      </c>
      <c r="L17" s="197">
        <v>15</v>
      </c>
      <c r="M17" s="197">
        <v>14</v>
      </c>
      <c r="N17" s="196">
        <f>P17-O17</f>
        <v>41321</v>
      </c>
      <c r="O17" s="198">
        <v>7</v>
      </c>
      <c r="P17" s="196">
        <f>R17-Q17</f>
        <v>41328</v>
      </c>
      <c r="Q17" s="198">
        <v>3</v>
      </c>
      <c r="R17" s="196">
        <f>T17-S17</f>
        <v>41331</v>
      </c>
      <c r="S17" s="198"/>
      <c r="T17" s="196">
        <f>V17-U17</f>
        <v>41331</v>
      </c>
      <c r="U17" s="198">
        <v>3</v>
      </c>
      <c r="V17" s="213">
        <f>+X17-W17</f>
        <v>41334</v>
      </c>
      <c r="W17" s="198">
        <v>14</v>
      </c>
      <c r="X17" s="199">
        <v>41348</v>
      </c>
      <c r="Y17" s="214">
        <v>366</v>
      </c>
      <c r="Z17" s="198">
        <f t="shared" si="0"/>
        <v>12</v>
      </c>
      <c r="AA17" s="199">
        <f t="shared" si="2"/>
        <v>41714</v>
      </c>
      <c r="AB17" s="199" t="s">
        <v>36</v>
      </c>
      <c r="AC17" s="670"/>
      <c r="AD17" s="578"/>
    </row>
    <row r="18" spans="1:30" s="288" customFormat="1" ht="15" x14ac:dyDescent="0.2">
      <c r="A18" s="287"/>
      <c r="B18" s="268" t="s">
        <v>16</v>
      </c>
      <c r="C18" s="659"/>
      <c r="D18" s="659"/>
      <c r="E18" s="659"/>
      <c r="F18" s="659"/>
      <c r="G18" s="650"/>
      <c r="H18" s="593"/>
      <c r="I18" s="635"/>
      <c r="J18" s="222">
        <f>L18-K18</f>
        <v>1</v>
      </c>
      <c r="K18" s="223">
        <v>14</v>
      </c>
      <c r="L18" s="223">
        <v>15</v>
      </c>
      <c r="M18" s="223">
        <v>14</v>
      </c>
      <c r="N18" s="222">
        <f>P18-O18</f>
        <v>42417</v>
      </c>
      <c r="O18" s="224">
        <v>7</v>
      </c>
      <c r="P18" s="222">
        <f>R18-Q18</f>
        <v>42424</v>
      </c>
      <c r="Q18" s="224">
        <v>3</v>
      </c>
      <c r="R18" s="222">
        <f>T18-S18</f>
        <v>42427</v>
      </c>
      <c r="S18" s="224"/>
      <c r="T18" s="222">
        <f>V18-U18</f>
        <v>42427</v>
      </c>
      <c r="U18" s="224">
        <v>3</v>
      </c>
      <c r="V18" s="222">
        <f>+X18-W18</f>
        <v>42430</v>
      </c>
      <c r="W18" s="224">
        <v>14</v>
      </c>
      <c r="X18" s="222">
        <v>42444</v>
      </c>
      <c r="Y18" s="224">
        <v>366</v>
      </c>
      <c r="Z18" s="224">
        <f t="shared" si="0"/>
        <v>12</v>
      </c>
      <c r="AA18" s="270">
        <f>X18+Y18</f>
        <v>42810</v>
      </c>
      <c r="AB18" s="270"/>
      <c r="AC18" s="671"/>
      <c r="AD18" s="579"/>
    </row>
    <row r="19" spans="1:30" s="289" customFormat="1" x14ac:dyDescent="0.2">
      <c r="A19" s="287"/>
      <c r="B19" s="271" t="s">
        <v>0</v>
      </c>
      <c r="C19" s="660"/>
      <c r="D19" s="660"/>
      <c r="E19" s="660"/>
      <c r="F19" s="660"/>
      <c r="G19" s="651"/>
      <c r="H19" s="594"/>
      <c r="I19" s="636"/>
      <c r="J19" s="226"/>
      <c r="K19" s="227">
        <f ca="1">L19-J19</f>
        <v>0</v>
      </c>
      <c r="L19" s="227">
        <f ca="1">M19-K19</f>
        <v>0</v>
      </c>
      <c r="M19" s="227">
        <f ca="1">N19-L19</f>
        <v>0</v>
      </c>
      <c r="N19" s="226"/>
      <c r="O19" s="227">
        <f>P19-N19</f>
        <v>0</v>
      </c>
      <c r="P19" s="226"/>
      <c r="Q19" s="227">
        <f>R19-P19</f>
        <v>0</v>
      </c>
      <c r="R19" s="226"/>
      <c r="S19" s="227">
        <f>T19-R19</f>
        <v>0</v>
      </c>
      <c r="T19" s="226"/>
      <c r="U19" s="227">
        <f>V19-T19</f>
        <v>0</v>
      </c>
      <c r="V19" s="226"/>
      <c r="W19" s="227">
        <f>X19-V19</f>
        <v>0</v>
      </c>
      <c r="X19" s="226"/>
      <c r="Y19" s="228"/>
      <c r="Z19" s="228">
        <f t="shared" si="0"/>
        <v>0</v>
      </c>
      <c r="AA19" s="272">
        <f t="shared" si="2"/>
        <v>0</v>
      </c>
      <c r="AB19" s="230"/>
      <c r="AC19" s="672"/>
      <c r="AD19" s="580"/>
    </row>
    <row r="20" spans="1:30" s="163" customFormat="1" ht="15" customHeight="1" x14ac:dyDescent="0.2">
      <c r="A20" s="162"/>
      <c r="B20" s="194" t="s">
        <v>14</v>
      </c>
      <c r="C20" s="658" t="s">
        <v>303</v>
      </c>
      <c r="D20" s="658" t="s">
        <v>161</v>
      </c>
      <c r="E20" s="757">
        <v>2</v>
      </c>
      <c r="F20" s="757">
        <v>2.1</v>
      </c>
      <c r="G20" s="649" t="s">
        <v>174</v>
      </c>
      <c r="H20" s="592" t="s">
        <v>35</v>
      </c>
      <c r="I20" s="634" t="s">
        <v>37</v>
      </c>
      <c r="J20" s="196">
        <f>L20-K20</f>
        <v>1</v>
      </c>
      <c r="K20" s="197">
        <v>14</v>
      </c>
      <c r="L20" s="197">
        <v>15</v>
      </c>
      <c r="M20" s="197">
        <v>14</v>
      </c>
      <c r="N20" s="196">
        <f>P20-O20</f>
        <v>40956</v>
      </c>
      <c r="O20" s="198">
        <v>7</v>
      </c>
      <c r="P20" s="196">
        <f>R20-Q20</f>
        <v>40963</v>
      </c>
      <c r="Q20" s="198">
        <v>3</v>
      </c>
      <c r="R20" s="196">
        <f>T20-S20</f>
        <v>40966</v>
      </c>
      <c r="S20" s="198"/>
      <c r="T20" s="196">
        <f>V20-U20</f>
        <v>40966</v>
      </c>
      <c r="U20" s="198">
        <v>3</v>
      </c>
      <c r="V20" s="213">
        <v>40969</v>
      </c>
      <c r="W20" s="198">
        <v>14</v>
      </c>
      <c r="X20" s="199">
        <f>V20+W20</f>
        <v>40983</v>
      </c>
      <c r="Y20" s="214">
        <v>30.5</v>
      </c>
      <c r="Z20" s="198">
        <f t="shared" si="0"/>
        <v>1</v>
      </c>
      <c r="AA20" s="199">
        <f>X20+Y20</f>
        <v>41013.5</v>
      </c>
      <c r="AB20" s="199" t="s">
        <v>36</v>
      </c>
      <c r="AC20" s="670"/>
      <c r="AD20" s="578"/>
    </row>
    <row r="21" spans="1:30" s="288" customFormat="1" ht="15" x14ac:dyDescent="0.2">
      <c r="A21" s="287"/>
      <c r="B21" s="268" t="s">
        <v>16</v>
      </c>
      <c r="C21" s="659"/>
      <c r="D21" s="659"/>
      <c r="E21" s="659"/>
      <c r="F21" s="659"/>
      <c r="G21" s="650"/>
      <c r="H21" s="593"/>
      <c r="I21" s="635"/>
      <c r="J21" s="222">
        <v>41658</v>
      </c>
      <c r="K21" s="223">
        <v>14</v>
      </c>
      <c r="L21" s="223">
        <v>15</v>
      </c>
      <c r="M21" s="223">
        <v>14</v>
      </c>
      <c r="N21" s="222">
        <f>L21+M21</f>
        <v>29</v>
      </c>
      <c r="O21" s="224">
        <v>7</v>
      </c>
      <c r="P21" s="222">
        <f>N21+O21</f>
        <v>36</v>
      </c>
      <c r="Q21" s="224">
        <v>3</v>
      </c>
      <c r="R21" s="222">
        <f>P21+Q21</f>
        <v>39</v>
      </c>
      <c r="S21" s="224"/>
      <c r="T21" s="222">
        <f>R21+S21</f>
        <v>39</v>
      </c>
      <c r="U21" s="224">
        <v>3</v>
      </c>
      <c r="V21" s="222">
        <f>T21+U21</f>
        <v>42</v>
      </c>
      <c r="W21" s="224">
        <v>14</v>
      </c>
      <c r="X21" s="222">
        <v>41713</v>
      </c>
      <c r="Y21" s="224">
        <v>30.5</v>
      </c>
      <c r="Z21" s="224">
        <f t="shared" si="0"/>
        <v>1</v>
      </c>
      <c r="AA21" s="317">
        <f>X21+Y21</f>
        <v>41743.5</v>
      </c>
      <c r="AB21" s="317"/>
      <c r="AC21" s="671"/>
      <c r="AD21" s="579"/>
    </row>
    <row r="22" spans="1:30" s="289" customFormat="1" x14ac:dyDescent="0.2">
      <c r="A22" s="287"/>
      <c r="B22" s="271" t="s">
        <v>0</v>
      </c>
      <c r="C22" s="660"/>
      <c r="D22" s="660"/>
      <c r="E22" s="660"/>
      <c r="F22" s="660"/>
      <c r="G22" s="651"/>
      <c r="H22" s="594"/>
      <c r="I22" s="636"/>
      <c r="J22" s="226"/>
      <c r="K22" s="227">
        <f ca="1">L22-J22</f>
        <v>0</v>
      </c>
      <c r="L22" s="227">
        <f ca="1">M22-K22</f>
        <v>0</v>
      </c>
      <c r="M22" s="227">
        <f ca="1">N22-L22</f>
        <v>0</v>
      </c>
      <c r="N22" s="226"/>
      <c r="O22" s="227">
        <f>P22-N22</f>
        <v>0</v>
      </c>
      <c r="P22" s="226"/>
      <c r="Q22" s="227">
        <f>R22-P22</f>
        <v>0</v>
      </c>
      <c r="R22" s="226"/>
      <c r="S22" s="227">
        <f>T22-R22</f>
        <v>0</v>
      </c>
      <c r="T22" s="226"/>
      <c r="U22" s="227">
        <f>V22-T22</f>
        <v>0</v>
      </c>
      <c r="V22" s="226"/>
      <c r="W22" s="227">
        <f>X22-V22</f>
        <v>0</v>
      </c>
      <c r="X22" s="226"/>
      <c r="Y22" s="228"/>
      <c r="Z22" s="228">
        <f t="shared" si="0"/>
        <v>0</v>
      </c>
      <c r="AA22" s="318">
        <f>X22+Y22</f>
        <v>0</v>
      </c>
      <c r="AB22" s="230"/>
      <c r="AC22" s="672"/>
      <c r="AD22" s="580"/>
    </row>
    <row r="23" spans="1:30" ht="15" customHeight="1" x14ac:dyDescent="0.2">
      <c r="A23" s="121"/>
      <c r="B23" s="52" t="s">
        <v>14</v>
      </c>
      <c r="C23" s="291" t="s">
        <v>304</v>
      </c>
      <c r="D23" s="291" t="s">
        <v>173</v>
      </c>
      <c r="E23" s="290">
        <v>2</v>
      </c>
      <c r="F23" s="290">
        <v>2.1</v>
      </c>
      <c r="G23" s="655" t="s">
        <v>251</v>
      </c>
      <c r="H23" s="733" t="s">
        <v>35</v>
      </c>
      <c r="I23" s="617" t="s">
        <v>83</v>
      </c>
      <c r="J23" s="53">
        <f>L23-K23</f>
        <v>1</v>
      </c>
      <c r="K23" s="54">
        <v>14</v>
      </c>
      <c r="L23" s="54">
        <v>15</v>
      </c>
      <c r="M23" s="54">
        <v>14</v>
      </c>
      <c r="N23" s="53">
        <f>P23-O23</f>
        <v>41399</v>
      </c>
      <c r="O23" s="55">
        <v>7</v>
      </c>
      <c r="P23" s="53">
        <f>R23-Q23</f>
        <v>41406</v>
      </c>
      <c r="Q23" s="55">
        <v>3</v>
      </c>
      <c r="R23" s="53">
        <f>T23-S23</f>
        <v>41409</v>
      </c>
      <c r="S23" s="55"/>
      <c r="T23" s="53">
        <f>V23-U23</f>
        <v>41409</v>
      </c>
      <c r="U23" s="55">
        <v>3</v>
      </c>
      <c r="V23" s="56">
        <f>+X23-W23</f>
        <v>41412</v>
      </c>
      <c r="W23" s="55">
        <v>14</v>
      </c>
      <c r="X23" s="58">
        <v>41426</v>
      </c>
      <c r="Y23" s="57">
        <f>+Z23*30.5</f>
        <v>1586</v>
      </c>
      <c r="Z23" s="55">
        <v>52</v>
      </c>
      <c r="AA23" s="58">
        <f>+Y23+X23</f>
        <v>43012</v>
      </c>
      <c r="AB23" s="58" t="s">
        <v>36</v>
      </c>
      <c r="AC23" s="664"/>
      <c r="AD23" s="637"/>
    </row>
    <row r="24" spans="1:30" ht="15" customHeight="1" x14ac:dyDescent="0.2">
      <c r="A24" s="122"/>
      <c r="B24" s="13" t="s">
        <v>16</v>
      </c>
      <c r="C24" s="292"/>
      <c r="D24" s="292"/>
      <c r="E24" s="292"/>
      <c r="F24" s="292"/>
      <c r="G24" s="656"/>
      <c r="H24" s="734"/>
      <c r="I24" s="618"/>
      <c r="J24" s="232">
        <v>41827</v>
      </c>
      <c r="K24" s="190">
        <v>14</v>
      </c>
      <c r="L24" s="190">
        <v>15</v>
      </c>
      <c r="M24" s="190">
        <v>14</v>
      </c>
      <c r="N24" s="232">
        <f>L24+M24</f>
        <v>29</v>
      </c>
      <c r="O24" s="189">
        <v>7</v>
      </c>
      <c r="P24" s="232">
        <f>N24+O24</f>
        <v>36</v>
      </c>
      <c r="Q24" s="189">
        <v>3</v>
      </c>
      <c r="R24" s="232">
        <f>P24+Q24</f>
        <v>39</v>
      </c>
      <c r="S24" s="189"/>
      <c r="T24" s="232">
        <f>R24+S24</f>
        <v>39</v>
      </c>
      <c r="U24" s="189">
        <v>3</v>
      </c>
      <c r="V24" s="232">
        <f>T24+U24</f>
        <v>42</v>
      </c>
      <c r="W24" s="189">
        <v>14</v>
      </c>
      <c r="X24" s="232">
        <v>41713</v>
      </c>
      <c r="Y24" s="63">
        <f>+Z24*30.5</f>
        <v>1022.3600000000001</v>
      </c>
      <c r="Z24" s="63">
        <v>33.520000000000003</v>
      </c>
      <c r="AA24" s="64">
        <f>+Y24+X24</f>
        <v>42735.360000000001</v>
      </c>
      <c r="AB24" s="64"/>
      <c r="AC24" s="665"/>
      <c r="AD24" s="638"/>
    </row>
    <row r="25" spans="1:30" s="81" customFormat="1" ht="15" customHeight="1" x14ac:dyDescent="0.2">
      <c r="A25" s="123"/>
      <c r="B25" s="65" t="s">
        <v>0</v>
      </c>
      <c r="C25" s="293"/>
      <c r="D25" s="293"/>
      <c r="E25" s="293"/>
      <c r="F25" s="293"/>
      <c r="G25" s="657"/>
      <c r="H25" s="735"/>
      <c r="I25" s="732"/>
      <c r="J25" s="255"/>
      <c r="K25" s="256">
        <f ca="1">L25-J25</f>
        <v>0</v>
      </c>
      <c r="L25" s="256">
        <f ca="1">M25-K25</f>
        <v>0</v>
      </c>
      <c r="M25" s="256">
        <f ca="1">N25-L25</f>
        <v>0</v>
      </c>
      <c r="N25" s="255"/>
      <c r="O25" s="256">
        <f>P25-N25</f>
        <v>0</v>
      </c>
      <c r="P25" s="255"/>
      <c r="Q25" s="256">
        <f>R25-P25</f>
        <v>0</v>
      </c>
      <c r="R25" s="255"/>
      <c r="S25" s="256">
        <f>T25-R25</f>
        <v>0</v>
      </c>
      <c r="T25" s="255"/>
      <c r="U25" s="256">
        <f>V25-T25</f>
        <v>0</v>
      </c>
      <c r="V25" s="255"/>
      <c r="W25" s="256">
        <f>X25-V25</f>
        <v>0</v>
      </c>
      <c r="X25" s="255"/>
      <c r="Y25" s="257"/>
      <c r="Z25" s="257">
        <f>Y25/30.5</f>
        <v>0</v>
      </c>
      <c r="AA25" s="258">
        <f>X25+Y25</f>
        <v>0</v>
      </c>
      <c r="AB25" s="69"/>
      <c r="AC25" s="666"/>
      <c r="AD25" s="639"/>
    </row>
    <row r="26" spans="1:30" ht="15" customHeight="1" x14ac:dyDescent="0.2">
      <c r="A26" s="121"/>
      <c r="B26" s="52" t="s">
        <v>14</v>
      </c>
      <c r="C26" s="614" t="s">
        <v>305</v>
      </c>
      <c r="D26" s="614" t="s">
        <v>181</v>
      </c>
      <c r="E26" s="756">
        <v>3</v>
      </c>
      <c r="F26" s="756">
        <v>3.2</v>
      </c>
      <c r="G26" s="655" t="s">
        <v>182</v>
      </c>
      <c r="H26" s="733" t="s">
        <v>35</v>
      </c>
      <c r="I26" s="758" t="s">
        <v>83</v>
      </c>
      <c r="J26" s="53">
        <f>L26-K26</f>
        <v>1</v>
      </c>
      <c r="K26" s="54">
        <v>14</v>
      </c>
      <c r="L26" s="54">
        <v>15</v>
      </c>
      <c r="M26" s="54">
        <v>14</v>
      </c>
      <c r="N26" s="53">
        <f>P26-O26</f>
        <v>41010</v>
      </c>
      <c r="O26" s="55">
        <v>7</v>
      </c>
      <c r="P26" s="53">
        <f>R26-Q26</f>
        <v>41017</v>
      </c>
      <c r="Q26" s="55">
        <v>3</v>
      </c>
      <c r="R26" s="53">
        <f>T26-S26</f>
        <v>41020</v>
      </c>
      <c r="S26" s="55"/>
      <c r="T26" s="53">
        <f>V26-U26</f>
        <v>41020</v>
      </c>
      <c r="U26" s="55"/>
      <c r="V26" s="56">
        <f>+X26-W26</f>
        <v>41020</v>
      </c>
      <c r="W26" s="55">
        <v>14</v>
      </c>
      <c r="X26" s="58">
        <v>41034</v>
      </c>
      <c r="Y26" s="57">
        <f>+Z26*30.5</f>
        <v>122</v>
      </c>
      <c r="Z26" s="55">
        <v>4</v>
      </c>
      <c r="AA26" s="58">
        <f>X26+Y26</f>
        <v>41156</v>
      </c>
      <c r="AB26" s="58" t="s">
        <v>36</v>
      </c>
      <c r="AC26" s="664" t="s">
        <v>285</v>
      </c>
      <c r="AD26" s="637" t="s">
        <v>494</v>
      </c>
    </row>
    <row r="27" spans="1:30" ht="15" customHeight="1" x14ac:dyDescent="0.2">
      <c r="A27" s="122"/>
      <c r="B27" s="13" t="s">
        <v>16</v>
      </c>
      <c r="C27" s="581"/>
      <c r="D27" s="581"/>
      <c r="E27" s="581"/>
      <c r="F27" s="581"/>
      <c r="G27" s="656"/>
      <c r="H27" s="734"/>
      <c r="I27" s="759"/>
      <c r="J27" s="232">
        <v>40975</v>
      </c>
      <c r="K27" s="190">
        <v>14</v>
      </c>
      <c r="L27" s="190">
        <v>15</v>
      </c>
      <c r="M27" s="190">
        <v>14</v>
      </c>
      <c r="N27" s="232">
        <f>L27+M27</f>
        <v>29</v>
      </c>
      <c r="O27" s="189">
        <v>0</v>
      </c>
      <c r="P27" s="232">
        <f>N27+O27</f>
        <v>29</v>
      </c>
      <c r="Q27" s="189">
        <v>3</v>
      </c>
      <c r="R27" s="232">
        <f>P27+Q27</f>
        <v>32</v>
      </c>
      <c r="S27" s="189">
        <v>14</v>
      </c>
      <c r="T27" s="232">
        <f>R27+S27</f>
        <v>46</v>
      </c>
      <c r="U27" s="189">
        <v>0</v>
      </c>
      <c r="V27" s="232">
        <f>T27+U27</f>
        <v>46</v>
      </c>
      <c r="W27" s="189">
        <v>14</v>
      </c>
      <c r="X27" s="232">
        <f>V27+W27</f>
        <v>60</v>
      </c>
      <c r="Y27" s="189">
        <v>122</v>
      </c>
      <c r="Z27" s="189">
        <v>4</v>
      </c>
      <c r="AA27" s="233">
        <f>X27+Y27</f>
        <v>182</v>
      </c>
      <c r="AB27" s="64"/>
      <c r="AC27" s="665"/>
      <c r="AD27" s="638"/>
    </row>
    <row r="28" spans="1:30" s="81" customFormat="1" ht="15" customHeight="1" x14ac:dyDescent="0.2">
      <c r="A28" s="123"/>
      <c r="B28" s="65" t="s">
        <v>0</v>
      </c>
      <c r="C28" s="582"/>
      <c r="D28" s="582"/>
      <c r="E28" s="582"/>
      <c r="F28" s="582"/>
      <c r="G28" s="657"/>
      <c r="H28" s="735"/>
      <c r="I28" s="760"/>
      <c r="J28" s="276">
        <v>40920</v>
      </c>
      <c r="K28" s="277">
        <v>14</v>
      </c>
      <c r="L28" s="277">
        <v>15</v>
      </c>
      <c r="M28" s="277">
        <v>14</v>
      </c>
      <c r="N28" s="276">
        <f>+P28-O28</f>
        <v>41003</v>
      </c>
      <c r="O28" s="277"/>
      <c r="P28" s="276">
        <f>+R28-Q28</f>
        <v>41003</v>
      </c>
      <c r="Q28" s="277">
        <v>3</v>
      </c>
      <c r="R28" s="276">
        <f>+T28-S28</f>
        <v>41006</v>
      </c>
      <c r="S28" s="277">
        <v>14</v>
      </c>
      <c r="T28" s="276">
        <f>+V28-U28</f>
        <v>41020</v>
      </c>
      <c r="U28" s="277">
        <v>0</v>
      </c>
      <c r="V28" s="276">
        <f>+X28-W28</f>
        <v>41020</v>
      </c>
      <c r="W28" s="277">
        <v>14</v>
      </c>
      <c r="X28" s="276">
        <v>41034</v>
      </c>
      <c r="Y28" s="294">
        <v>122</v>
      </c>
      <c r="Z28" s="294">
        <v>4</v>
      </c>
      <c r="AA28" s="298">
        <f>X28+Y28</f>
        <v>41156</v>
      </c>
      <c r="AB28" s="69">
        <v>41156</v>
      </c>
      <c r="AC28" s="666"/>
      <c r="AD28" s="639"/>
    </row>
    <row r="29" spans="1:30" ht="15" customHeight="1" x14ac:dyDescent="0.2">
      <c r="A29" s="193"/>
      <c r="B29" s="194" t="s">
        <v>14</v>
      </c>
      <c r="C29" s="748" t="s">
        <v>306</v>
      </c>
      <c r="D29" s="748" t="s">
        <v>248</v>
      </c>
      <c r="E29" s="751">
        <v>3</v>
      </c>
      <c r="F29" s="751">
        <v>3.2</v>
      </c>
      <c r="G29" s="649" t="s">
        <v>397</v>
      </c>
      <c r="H29" s="592" t="s">
        <v>35</v>
      </c>
      <c r="I29" s="634" t="s">
        <v>83</v>
      </c>
      <c r="J29" s="196">
        <f>L29-K29</f>
        <v>1</v>
      </c>
      <c r="K29" s="197">
        <v>14</v>
      </c>
      <c r="L29" s="197">
        <v>15</v>
      </c>
      <c r="M29" s="197">
        <v>14</v>
      </c>
      <c r="N29" s="196">
        <f>P29-O29</f>
        <v>41524</v>
      </c>
      <c r="O29" s="198">
        <v>7</v>
      </c>
      <c r="P29" s="196">
        <f>R29-Q29</f>
        <v>41531</v>
      </c>
      <c r="Q29" s="198">
        <v>3</v>
      </c>
      <c r="R29" s="196">
        <f>T29-S29</f>
        <v>41534</v>
      </c>
      <c r="S29" s="198"/>
      <c r="T29" s="196">
        <f>V29-U29</f>
        <v>41534</v>
      </c>
      <c r="U29" s="198"/>
      <c r="V29" s="213">
        <f>+X29-W29</f>
        <v>41534</v>
      </c>
      <c r="W29" s="198">
        <v>14</v>
      </c>
      <c r="X29" s="199">
        <v>41548</v>
      </c>
      <c r="Y29" s="214">
        <f>+Z29*30.5</f>
        <v>122</v>
      </c>
      <c r="Z29" s="198">
        <v>4</v>
      </c>
      <c r="AA29" s="199">
        <f>X29+Y29</f>
        <v>41670</v>
      </c>
      <c r="AB29" s="58" t="s">
        <v>36</v>
      </c>
      <c r="AC29" s="664"/>
      <c r="AD29" s="637"/>
    </row>
    <row r="30" spans="1:30" ht="15" customHeight="1" x14ac:dyDescent="0.2">
      <c r="A30" s="201"/>
      <c r="B30" s="202" t="s">
        <v>16</v>
      </c>
      <c r="C30" s="749"/>
      <c r="D30" s="749"/>
      <c r="E30" s="749"/>
      <c r="F30" s="749"/>
      <c r="G30" s="650"/>
      <c r="H30" s="593"/>
      <c r="I30" s="635"/>
      <c r="J30" s="323"/>
      <c r="K30" s="204"/>
      <c r="L30" s="204"/>
      <c r="M30" s="204"/>
      <c r="N30" s="205"/>
      <c r="O30" s="206"/>
      <c r="P30" s="205"/>
      <c r="Q30" s="206"/>
      <c r="R30" s="205"/>
      <c r="S30" s="206"/>
      <c r="T30" s="205"/>
      <c r="U30" s="206">
        <v>0</v>
      </c>
      <c r="V30" s="205"/>
      <c r="W30" s="206"/>
      <c r="X30" s="205"/>
      <c r="Y30" s="206"/>
      <c r="Z30" s="206"/>
      <c r="AA30" s="207"/>
      <c r="AB30" s="64"/>
      <c r="AC30" s="665"/>
      <c r="AD30" s="638"/>
    </row>
    <row r="31" spans="1:30" s="81" customFormat="1" ht="49.5" customHeight="1" x14ac:dyDescent="0.2">
      <c r="A31" s="209"/>
      <c r="B31" s="210" t="s">
        <v>0</v>
      </c>
      <c r="C31" s="750"/>
      <c r="D31" s="750"/>
      <c r="E31" s="750"/>
      <c r="F31" s="750"/>
      <c r="G31" s="651"/>
      <c r="H31" s="594"/>
      <c r="I31" s="636"/>
      <c r="J31" s="226"/>
      <c r="K31" s="227"/>
      <c r="L31" s="227"/>
      <c r="M31" s="227"/>
      <c r="N31" s="226"/>
      <c r="O31" s="227"/>
      <c r="P31" s="226"/>
      <c r="Q31" s="227"/>
      <c r="R31" s="226"/>
      <c r="S31" s="227"/>
      <c r="T31" s="226"/>
      <c r="U31" s="227"/>
      <c r="V31" s="226"/>
      <c r="W31" s="227"/>
      <c r="X31" s="226"/>
      <c r="Y31" s="228"/>
      <c r="Z31" s="324"/>
      <c r="AA31" s="319"/>
      <c r="AB31" s="259"/>
      <c r="AC31" s="666"/>
      <c r="AD31" s="639"/>
    </row>
    <row r="32" spans="1:30" ht="15" customHeight="1" x14ac:dyDescent="0.2">
      <c r="A32" s="193"/>
      <c r="B32" s="194" t="s">
        <v>14</v>
      </c>
      <c r="C32" s="748" t="s">
        <v>319</v>
      </c>
      <c r="D32" s="748" t="s">
        <v>317</v>
      </c>
      <c r="E32" s="751">
        <v>3</v>
      </c>
      <c r="F32" s="751">
        <v>3.2</v>
      </c>
      <c r="G32" s="649" t="s">
        <v>397</v>
      </c>
      <c r="H32" s="592" t="s">
        <v>35</v>
      </c>
      <c r="I32" s="634" t="s">
        <v>83</v>
      </c>
      <c r="J32" s="196">
        <f>L32-K32</f>
        <v>1</v>
      </c>
      <c r="K32" s="197">
        <v>14</v>
      </c>
      <c r="L32" s="197">
        <v>15</v>
      </c>
      <c r="M32" s="197">
        <v>14</v>
      </c>
      <c r="N32" s="196">
        <f>P32-O32</f>
        <v>41524</v>
      </c>
      <c r="O32" s="198">
        <v>7</v>
      </c>
      <c r="P32" s="196">
        <f>R32-Q32</f>
        <v>41531</v>
      </c>
      <c r="Q32" s="198">
        <v>3</v>
      </c>
      <c r="R32" s="196">
        <f>T32-S32</f>
        <v>41534</v>
      </c>
      <c r="S32" s="198"/>
      <c r="T32" s="196">
        <f>V32-U32</f>
        <v>41534</v>
      </c>
      <c r="U32" s="198"/>
      <c r="V32" s="213">
        <f>+X32-W32</f>
        <v>41534</v>
      </c>
      <c r="W32" s="198">
        <v>14</v>
      </c>
      <c r="X32" s="199">
        <v>41548</v>
      </c>
      <c r="Y32" s="214">
        <f>+Z32*30.5</f>
        <v>122</v>
      </c>
      <c r="Z32" s="198">
        <v>4</v>
      </c>
      <c r="AA32" s="199">
        <f>X32+Y32</f>
        <v>41670</v>
      </c>
      <c r="AB32" s="58" t="s">
        <v>36</v>
      </c>
      <c r="AC32" s="664"/>
      <c r="AD32" s="637"/>
    </row>
    <row r="33" spans="1:30" ht="15" customHeight="1" x14ac:dyDescent="0.2">
      <c r="A33" s="201"/>
      <c r="B33" s="202" t="s">
        <v>16</v>
      </c>
      <c r="C33" s="749"/>
      <c r="D33" s="749"/>
      <c r="E33" s="749"/>
      <c r="F33" s="749"/>
      <c r="G33" s="650"/>
      <c r="H33" s="593"/>
      <c r="I33" s="635"/>
      <c r="J33" s="222"/>
      <c r="K33" s="204"/>
      <c r="L33" s="204"/>
      <c r="M33" s="204"/>
      <c r="N33" s="205"/>
      <c r="O33" s="206"/>
      <c r="P33" s="205"/>
      <c r="Q33" s="206"/>
      <c r="R33" s="205"/>
      <c r="S33" s="206"/>
      <c r="T33" s="205"/>
      <c r="U33" s="206">
        <v>0</v>
      </c>
      <c r="V33" s="205"/>
      <c r="W33" s="206"/>
      <c r="X33" s="205"/>
      <c r="Y33" s="206"/>
      <c r="Z33" s="206"/>
      <c r="AA33" s="207"/>
      <c r="AB33" s="64"/>
      <c r="AC33" s="665"/>
      <c r="AD33" s="638"/>
    </row>
    <row r="34" spans="1:30" s="81" customFormat="1" ht="46.5" customHeight="1" x14ac:dyDescent="0.2">
      <c r="A34" s="209"/>
      <c r="B34" s="210" t="s">
        <v>0</v>
      </c>
      <c r="C34" s="750"/>
      <c r="D34" s="750"/>
      <c r="E34" s="750"/>
      <c r="F34" s="750"/>
      <c r="G34" s="651"/>
      <c r="H34" s="594"/>
      <c r="I34" s="636"/>
      <c r="J34" s="226"/>
      <c r="K34" s="227"/>
      <c r="L34" s="227"/>
      <c r="M34" s="227"/>
      <c r="N34" s="226"/>
      <c r="O34" s="227"/>
      <c r="P34" s="226"/>
      <c r="Q34" s="227"/>
      <c r="R34" s="226"/>
      <c r="S34" s="227"/>
      <c r="T34" s="226"/>
      <c r="U34" s="227"/>
      <c r="V34" s="226"/>
      <c r="W34" s="227"/>
      <c r="X34" s="226"/>
      <c r="Y34" s="228"/>
      <c r="Z34" s="324"/>
      <c r="AA34" s="319"/>
      <c r="AB34" s="259"/>
      <c r="AC34" s="666"/>
      <c r="AD34" s="639"/>
    </row>
    <row r="35" spans="1:30" s="163" customFormat="1" ht="15" customHeight="1" x14ac:dyDescent="0.2">
      <c r="A35" s="162"/>
      <c r="B35" s="194" t="s">
        <v>14</v>
      </c>
      <c r="C35" s="658" t="s">
        <v>320</v>
      </c>
      <c r="D35" s="658" t="s">
        <v>318</v>
      </c>
      <c r="E35" s="757" t="s">
        <v>135</v>
      </c>
      <c r="F35" s="757">
        <v>3.3</v>
      </c>
      <c r="G35" s="649" t="s">
        <v>157</v>
      </c>
      <c r="H35" s="592" t="s">
        <v>35</v>
      </c>
      <c r="I35" s="634" t="s">
        <v>83</v>
      </c>
      <c r="J35" s="196">
        <f>L35-K35</f>
        <v>1</v>
      </c>
      <c r="K35" s="197">
        <v>14</v>
      </c>
      <c r="L35" s="197">
        <v>15</v>
      </c>
      <c r="M35" s="197">
        <v>14</v>
      </c>
      <c r="N35" s="196">
        <f>P35-O35</f>
        <v>40896</v>
      </c>
      <c r="O35" s="198">
        <v>7</v>
      </c>
      <c r="P35" s="196">
        <f>R35-Q35</f>
        <v>40903</v>
      </c>
      <c r="Q35" s="198">
        <v>3</v>
      </c>
      <c r="R35" s="196">
        <f>T35-S35</f>
        <v>40906</v>
      </c>
      <c r="S35" s="198"/>
      <c r="T35" s="196">
        <f>V35-U35</f>
        <v>40906</v>
      </c>
      <c r="U35" s="198">
        <v>3</v>
      </c>
      <c r="V35" s="213">
        <f>+X35-W35</f>
        <v>40909</v>
      </c>
      <c r="W35" s="198">
        <v>14</v>
      </c>
      <c r="X35" s="199">
        <v>40923</v>
      </c>
      <c r="Y35" s="214">
        <f>30.5*48</f>
        <v>1464</v>
      </c>
      <c r="Z35" s="198">
        <f>Y35/30.5</f>
        <v>48</v>
      </c>
      <c r="AA35" s="199">
        <f t="shared" ref="AA35:AA47" si="3">X35+Y35</f>
        <v>42387</v>
      </c>
      <c r="AB35" s="199" t="s">
        <v>36</v>
      </c>
      <c r="AC35" s="670"/>
      <c r="AD35" s="578"/>
    </row>
    <row r="36" spans="1:30" s="288" customFormat="1" ht="15" customHeight="1" x14ac:dyDescent="0.2">
      <c r="A36" s="287"/>
      <c r="B36" s="268" t="s">
        <v>16</v>
      </c>
      <c r="C36" s="659"/>
      <c r="D36" s="659"/>
      <c r="E36" s="659"/>
      <c r="F36" s="659"/>
      <c r="G36" s="650"/>
      <c r="H36" s="593"/>
      <c r="I36" s="635"/>
      <c r="J36" s="222">
        <v>41599</v>
      </c>
      <c r="K36" s="223">
        <v>14</v>
      </c>
      <c r="L36" s="223">
        <v>15</v>
      </c>
      <c r="M36" s="223">
        <v>14</v>
      </c>
      <c r="N36" s="222">
        <f>L36+M36</f>
        <v>29</v>
      </c>
      <c r="O36" s="224">
        <v>7</v>
      </c>
      <c r="P36" s="222">
        <f>N36+O36</f>
        <v>36</v>
      </c>
      <c r="Q36" s="224">
        <v>3</v>
      </c>
      <c r="R36" s="222">
        <f>P36+Q36</f>
        <v>39</v>
      </c>
      <c r="S36" s="224"/>
      <c r="T36" s="222">
        <f>R36+S36</f>
        <v>39</v>
      </c>
      <c r="U36" s="224">
        <v>3</v>
      </c>
      <c r="V36" s="222">
        <f>T36+U36</f>
        <v>42</v>
      </c>
      <c r="W36" s="224">
        <v>14</v>
      </c>
      <c r="X36" s="222">
        <v>41654</v>
      </c>
      <c r="Y36" s="224">
        <f>30.5*48</f>
        <v>1464</v>
      </c>
      <c r="Z36" s="224">
        <f>Y36/30.5</f>
        <v>48</v>
      </c>
      <c r="AA36" s="317">
        <f t="shared" si="3"/>
        <v>43118</v>
      </c>
      <c r="AB36" s="317"/>
      <c r="AC36" s="671"/>
      <c r="AD36" s="579"/>
    </row>
    <row r="37" spans="1:30" s="289" customFormat="1" ht="10.5" customHeight="1" x14ac:dyDescent="0.2">
      <c r="A37" s="287"/>
      <c r="B37" s="271" t="s">
        <v>0</v>
      </c>
      <c r="C37" s="660"/>
      <c r="D37" s="660"/>
      <c r="E37" s="660"/>
      <c r="F37" s="660"/>
      <c r="G37" s="651"/>
      <c r="H37" s="594"/>
      <c r="I37" s="636"/>
      <c r="J37" s="226"/>
      <c r="K37" s="227">
        <f ca="1">L37-J37</f>
        <v>0</v>
      </c>
      <c r="L37" s="227">
        <f ca="1">M37-K37</f>
        <v>0</v>
      </c>
      <c r="M37" s="227">
        <f ca="1">N37-L37</f>
        <v>0</v>
      </c>
      <c r="N37" s="226"/>
      <c r="O37" s="227">
        <f>P37-N37</f>
        <v>0</v>
      </c>
      <c r="P37" s="226"/>
      <c r="Q37" s="227">
        <f>R37-P37</f>
        <v>0</v>
      </c>
      <c r="R37" s="226"/>
      <c r="S37" s="227">
        <f>T37-R37</f>
        <v>0</v>
      </c>
      <c r="T37" s="226"/>
      <c r="U37" s="227">
        <f>V37-T37</f>
        <v>0</v>
      </c>
      <c r="V37" s="226"/>
      <c r="W37" s="227">
        <f>X37-V37</f>
        <v>0</v>
      </c>
      <c r="X37" s="226"/>
      <c r="Y37" s="228"/>
      <c r="Z37" s="228">
        <f>Y37/30.5</f>
        <v>0</v>
      </c>
      <c r="AA37" s="318">
        <f t="shared" si="3"/>
        <v>0</v>
      </c>
      <c r="AB37" s="230"/>
      <c r="AC37" s="672"/>
      <c r="AD37" s="580"/>
    </row>
    <row r="38" spans="1:30" ht="15" customHeight="1" x14ac:dyDescent="0.2">
      <c r="A38" s="121"/>
      <c r="B38" s="52" t="s">
        <v>14</v>
      </c>
      <c r="C38" s="614" t="s">
        <v>334</v>
      </c>
      <c r="D38" s="614" t="s">
        <v>333</v>
      </c>
      <c r="E38" s="614" t="s">
        <v>135</v>
      </c>
      <c r="F38" s="756">
        <v>3.3</v>
      </c>
      <c r="G38" s="655" t="s">
        <v>460</v>
      </c>
      <c r="H38" s="733" t="s">
        <v>35</v>
      </c>
      <c r="I38" s="617" t="s">
        <v>83</v>
      </c>
      <c r="J38" s="53">
        <f>L38-K38</f>
        <v>1</v>
      </c>
      <c r="K38" s="54">
        <v>14</v>
      </c>
      <c r="L38" s="54">
        <v>15</v>
      </c>
      <c r="M38" s="54">
        <v>14</v>
      </c>
      <c r="N38" s="53">
        <f>P38-O38</f>
        <v>41552</v>
      </c>
      <c r="O38" s="55">
        <v>7</v>
      </c>
      <c r="P38" s="53">
        <f>R38-Q38</f>
        <v>41559</v>
      </c>
      <c r="Q38" s="55">
        <v>3</v>
      </c>
      <c r="R38" s="53">
        <f>T38-S38</f>
        <v>41562</v>
      </c>
      <c r="S38" s="55"/>
      <c r="T38" s="53">
        <f>V38-U38</f>
        <v>41562</v>
      </c>
      <c r="U38" s="55">
        <v>3</v>
      </c>
      <c r="V38" s="56">
        <f>+X38-W38</f>
        <v>41565</v>
      </c>
      <c r="W38" s="55">
        <v>14</v>
      </c>
      <c r="X38" s="58">
        <v>41579</v>
      </c>
      <c r="Y38" s="57">
        <f>30.5*48</f>
        <v>1464</v>
      </c>
      <c r="Z38" s="55">
        <v>24</v>
      </c>
      <c r="AA38" s="58">
        <f t="shared" si="3"/>
        <v>43043</v>
      </c>
      <c r="AB38" s="58" t="s">
        <v>36</v>
      </c>
      <c r="AC38" s="664"/>
      <c r="AD38" s="637"/>
    </row>
    <row r="39" spans="1:30" ht="15" customHeight="1" x14ac:dyDescent="0.2">
      <c r="A39" s="122"/>
      <c r="B39" s="13" t="s">
        <v>16</v>
      </c>
      <c r="C39" s="581"/>
      <c r="D39" s="581"/>
      <c r="E39" s="581"/>
      <c r="F39" s="581"/>
      <c r="G39" s="656"/>
      <c r="H39" s="734"/>
      <c r="I39" s="618"/>
      <c r="J39" s="232">
        <v>41883</v>
      </c>
      <c r="K39" s="190">
        <v>14</v>
      </c>
      <c r="L39" s="190">
        <v>15</v>
      </c>
      <c r="M39" s="190">
        <v>14</v>
      </c>
      <c r="N39" s="232">
        <f>L39+M39</f>
        <v>29</v>
      </c>
      <c r="O39" s="189">
        <v>7</v>
      </c>
      <c r="P39" s="232">
        <f>N39+O39</f>
        <v>36</v>
      </c>
      <c r="Q39" s="189">
        <v>3</v>
      </c>
      <c r="R39" s="232">
        <f>P39+Q39</f>
        <v>39</v>
      </c>
      <c r="S39" s="189"/>
      <c r="T39" s="232">
        <f>R39+S39</f>
        <v>39</v>
      </c>
      <c r="U39" s="63">
        <v>3</v>
      </c>
      <c r="V39" s="280">
        <f>T39+U39</f>
        <v>42</v>
      </c>
      <c r="W39" s="63">
        <v>14</v>
      </c>
      <c r="X39" s="64">
        <v>41654</v>
      </c>
      <c r="Y39" s="133">
        <f>30.5*Z39</f>
        <v>1081.835</v>
      </c>
      <c r="Z39" s="63">
        <v>35.47</v>
      </c>
      <c r="AA39" s="64">
        <f>X39+Y39</f>
        <v>42735.834999999999</v>
      </c>
      <c r="AB39" s="64"/>
      <c r="AC39" s="665"/>
      <c r="AD39" s="638"/>
    </row>
    <row r="40" spans="1:30" s="81" customFormat="1" ht="15" customHeight="1" x14ac:dyDescent="0.2">
      <c r="A40" s="123"/>
      <c r="B40" s="65" t="s">
        <v>0</v>
      </c>
      <c r="C40" s="582"/>
      <c r="D40" s="582"/>
      <c r="E40" s="582"/>
      <c r="F40" s="582"/>
      <c r="G40" s="657"/>
      <c r="H40" s="735"/>
      <c r="I40" s="732"/>
      <c r="J40" s="255"/>
      <c r="K40" s="256">
        <f ca="1">L40-J40</f>
        <v>0</v>
      </c>
      <c r="L40" s="256">
        <f ca="1">M40-K40</f>
        <v>0</v>
      </c>
      <c r="M40" s="256">
        <f ca="1">N40-L40</f>
        <v>0</v>
      </c>
      <c r="N40" s="255"/>
      <c r="O40" s="256">
        <f>P40-N40</f>
        <v>0</v>
      </c>
      <c r="P40" s="255"/>
      <c r="Q40" s="256">
        <f>R40-P40</f>
        <v>0</v>
      </c>
      <c r="R40" s="255"/>
      <c r="S40" s="256">
        <f>T40-R40</f>
        <v>0</v>
      </c>
      <c r="T40" s="255"/>
      <c r="U40" s="256">
        <f>V40-T40</f>
        <v>0</v>
      </c>
      <c r="V40" s="255"/>
      <c r="W40" s="256">
        <f>X40-V40</f>
        <v>0</v>
      </c>
      <c r="X40" s="255"/>
      <c r="Y40" s="257"/>
      <c r="Z40" s="70">
        <f>Y40/30.5</f>
        <v>0</v>
      </c>
      <c r="AA40" s="73">
        <f t="shared" si="3"/>
        <v>0</v>
      </c>
      <c r="AB40" s="69"/>
      <c r="AC40" s="666"/>
      <c r="AD40" s="639"/>
    </row>
    <row r="41" spans="1:30" ht="15" customHeight="1" x14ac:dyDescent="0.2">
      <c r="A41" s="424"/>
      <c r="B41" s="425" t="s">
        <v>14</v>
      </c>
      <c r="C41" s="720" t="s">
        <v>407</v>
      </c>
      <c r="D41" s="720" t="s">
        <v>408</v>
      </c>
      <c r="E41" s="720" t="s">
        <v>135</v>
      </c>
      <c r="F41" s="755">
        <v>3.2</v>
      </c>
      <c r="G41" s="700" t="s">
        <v>417</v>
      </c>
      <c r="H41" s="752" t="s">
        <v>35</v>
      </c>
      <c r="I41" s="739" t="s">
        <v>83</v>
      </c>
      <c r="J41" s="427">
        <f>L41-K41</f>
        <v>1</v>
      </c>
      <c r="K41" s="428">
        <v>14</v>
      </c>
      <c r="L41" s="428">
        <v>15</v>
      </c>
      <c r="M41" s="428">
        <v>14</v>
      </c>
      <c r="N41" s="427">
        <f>P41-O41</f>
        <v>41552</v>
      </c>
      <c r="O41" s="429">
        <v>7</v>
      </c>
      <c r="P41" s="427">
        <f>R41-Q41</f>
        <v>41559</v>
      </c>
      <c r="Q41" s="429">
        <v>3</v>
      </c>
      <c r="R41" s="427">
        <f>T41-S41</f>
        <v>41562</v>
      </c>
      <c r="S41" s="429"/>
      <c r="T41" s="427">
        <f>V41-U41</f>
        <v>41562</v>
      </c>
      <c r="U41" s="429">
        <v>3</v>
      </c>
      <c r="V41" s="427">
        <f>+X41-W41</f>
        <v>41565</v>
      </c>
      <c r="W41" s="429">
        <v>14</v>
      </c>
      <c r="X41" s="481">
        <v>41579</v>
      </c>
      <c r="Y41" s="429">
        <f>30.5*48</f>
        <v>1464</v>
      </c>
      <c r="Z41" s="429">
        <v>24</v>
      </c>
      <c r="AA41" s="481">
        <f t="shared" si="3"/>
        <v>43043</v>
      </c>
      <c r="AB41" s="481" t="s">
        <v>36</v>
      </c>
      <c r="AC41" s="742"/>
      <c r="AD41" s="745"/>
    </row>
    <row r="42" spans="1:30" ht="15" customHeight="1" x14ac:dyDescent="0.2">
      <c r="A42" s="432"/>
      <c r="B42" s="433" t="s">
        <v>16</v>
      </c>
      <c r="C42" s="721"/>
      <c r="D42" s="721"/>
      <c r="E42" s="721"/>
      <c r="F42" s="721"/>
      <c r="G42" s="701"/>
      <c r="H42" s="753"/>
      <c r="I42" s="740"/>
      <c r="J42" s="435">
        <v>41974</v>
      </c>
      <c r="K42" s="436">
        <v>14</v>
      </c>
      <c r="L42" s="436">
        <v>15</v>
      </c>
      <c r="M42" s="436">
        <v>14</v>
      </c>
      <c r="N42" s="435">
        <f>L42+M42</f>
        <v>29</v>
      </c>
      <c r="O42" s="437">
        <v>7</v>
      </c>
      <c r="P42" s="435">
        <f>N42+O42</f>
        <v>36</v>
      </c>
      <c r="Q42" s="437">
        <v>3</v>
      </c>
      <c r="R42" s="435">
        <f>P42+Q42</f>
        <v>39</v>
      </c>
      <c r="S42" s="437"/>
      <c r="T42" s="435">
        <f>R42+S42</f>
        <v>39</v>
      </c>
      <c r="U42" s="437">
        <v>3</v>
      </c>
      <c r="V42" s="435">
        <f>T42+U42</f>
        <v>42</v>
      </c>
      <c r="W42" s="437">
        <v>14</v>
      </c>
      <c r="X42" s="482">
        <v>41654</v>
      </c>
      <c r="Y42" s="437">
        <f>Z42*30.5</f>
        <v>366</v>
      </c>
      <c r="Z42" s="437">
        <v>12</v>
      </c>
      <c r="AA42" s="482">
        <f t="shared" si="3"/>
        <v>42020</v>
      </c>
      <c r="AB42" s="482"/>
      <c r="AC42" s="743"/>
      <c r="AD42" s="746"/>
    </row>
    <row r="43" spans="1:30" s="81" customFormat="1" ht="15" customHeight="1" x14ac:dyDescent="0.2">
      <c r="A43" s="440"/>
      <c r="B43" s="480" t="s">
        <v>0</v>
      </c>
      <c r="C43" s="722"/>
      <c r="D43" s="722"/>
      <c r="E43" s="722"/>
      <c r="F43" s="722"/>
      <c r="G43" s="702"/>
      <c r="H43" s="754"/>
      <c r="I43" s="741"/>
      <c r="J43" s="476"/>
      <c r="K43" s="442">
        <f ca="1">L43-J43</f>
        <v>0</v>
      </c>
      <c r="L43" s="442">
        <f ca="1">M43-K43</f>
        <v>0</v>
      </c>
      <c r="M43" s="442">
        <f ca="1">N43-L43</f>
        <v>0</v>
      </c>
      <c r="N43" s="476"/>
      <c r="O43" s="442">
        <f>P43-N43</f>
        <v>0</v>
      </c>
      <c r="P43" s="476"/>
      <c r="Q43" s="442">
        <f>R43-P43</f>
        <v>0</v>
      </c>
      <c r="R43" s="476"/>
      <c r="S43" s="442">
        <f>T43-R43</f>
        <v>0</v>
      </c>
      <c r="T43" s="476"/>
      <c r="U43" s="442">
        <f>V43-T43</f>
        <v>0</v>
      </c>
      <c r="V43" s="476"/>
      <c r="W43" s="442">
        <f>X43-V43</f>
        <v>0</v>
      </c>
      <c r="X43" s="476"/>
      <c r="Y43" s="477"/>
      <c r="Z43" s="477">
        <f>Y43/30.5</f>
        <v>0</v>
      </c>
      <c r="AA43" s="483">
        <f t="shared" si="3"/>
        <v>0</v>
      </c>
      <c r="AB43" s="443"/>
      <c r="AC43" s="744"/>
      <c r="AD43" s="747"/>
    </row>
    <row r="44" spans="1:30" ht="15" customHeight="1" x14ac:dyDescent="0.2">
      <c r="A44" s="121"/>
      <c r="B44" s="52" t="s">
        <v>14</v>
      </c>
      <c r="C44" s="614" t="s">
        <v>415</v>
      </c>
      <c r="D44" s="614" t="s">
        <v>416</v>
      </c>
      <c r="E44" s="614" t="s">
        <v>135</v>
      </c>
      <c r="F44" s="756">
        <v>3.3</v>
      </c>
      <c r="G44" s="655" t="s">
        <v>437</v>
      </c>
      <c r="H44" s="733" t="s">
        <v>35</v>
      </c>
      <c r="I44" s="617" t="s">
        <v>83</v>
      </c>
      <c r="J44" s="53">
        <f>L44-K44</f>
        <v>1</v>
      </c>
      <c r="K44" s="54">
        <v>14</v>
      </c>
      <c r="L44" s="54">
        <v>15</v>
      </c>
      <c r="M44" s="54">
        <v>14</v>
      </c>
      <c r="N44" s="53">
        <f>P44-O44</f>
        <v>41552</v>
      </c>
      <c r="O44" s="55">
        <v>7</v>
      </c>
      <c r="P44" s="53">
        <f>R44-Q44</f>
        <v>41559</v>
      </c>
      <c r="Q44" s="55">
        <v>3</v>
      </c>
      <c r="R44" s="53">
        <f>T44-S44</f>
        <v>41562</v>
      </c>
      <c r="S44" s="55"/>
      <c r="T44" s="53">
        <f>V44-U44</f>
        <v>41562</v>
      </c>
      <c r="U44" s="55">
        <v>3</v>
      </c>
      <c r="V44" s="56">
        <f>+X44-W44</f>
        <v>41565</v>
      </c>
      <c r="W44" s="55">
        <v>14</v>
      </c>
      <c r="X44" s="58">
        <v>41579</v>
      </c>
      <c r="Y44" s="57">
        <f>30.5*48</f>
        <v>1464</v>
      </c>
      <c r="Z44" s="55">
        <v>24</v>
      </c>
      <c r="AA44" s="58">
        <f>X44+Y44</f>
        <v>43043</v>
      </c>
      <c r="AB44" s="58" t="s">
        <v>36</v>
      </c>
      <c r="AC44" s="761" t="s">
        <v>446</v>
      </c>
      <c r="AD44" s="637" t="s">
        <v>494</v>
      </c>
    </row>
    <row r="45" spans="1:30" ht="15" customHeight="1" x14ac:dyDescent="0.2">
      <c r="A45" s="122"/>
      <c r="B45" s="13" t="s">
        <v>16</v>
      </c>
      <c r="C45" s="581"/>
      <c r="D45" s="581"/>
      <c r="E45" s="581"/>
      <c r="F45" s="581"/>
      <c r="G45" s="656"/>
      <c r="H45" s="734"/>
      <c r="I45" s="618"/>
      <c r="J45" s="232">
        <v>41677</v>
      </c>
      <c r="K45" s="190">
        <v>14</v>
      </c>
      <c r="L45" s="190">
        <v>15</v>
      </c>
      <c r="M45" s="190">
        <v>10</v>
      </c>
      <c r="N45" s="232">
        <v>41708</v>
      </c>
      <c r="O45" s="189">
        <v>15</v>
      </c>
      <c r="P45" s="232">
        <v>41738</v>
      </c>
      <c r="Q45" s="189"/>
      <c r="R45" s="232" t="s">
        <v>443</v>
      </c>
      <c r="S45" s="189"/>
      <c r="T45" s="232" t="s">
        <v>443</v>
      </c>
      <c r="U45" s="63"/>
      <c r="V45" s="280">
        <v>41771</v>
      </c>
      <c r="W45" s="63">
        <v>0</v>
      </c>
      <c r="X45" s="64">
        <v>41771</v>
      </c>
      <c r="Y45" s="133">
        <v>60</v>
      </c>
      <c r="Z45" s="63">
        <f>Y45/30.5</f>
        <v>1.9672131147540983</v>
      </c>
      <c r="AA45" s="73">
        <f>X45+Y45</f>
        <v>41831</v>
      </c>
      <c r="AB45" s="64"/>
      <c r="AC45" s="762"/>
      <c r="AD45" s="638"/>
    </row>
    <row r="46" spans="1:30" s="81" customFormat="1" ht="15" customHeight="1" x14ac:dyDescent="0.2">
      <c r="A46" s="123"/>
      <c r="B46" s="65" t="s">
        <v>0</v>
      </c>
      <c r="C46" s="582"/>
      <c r="D46" s="582"/>
      <c r="E46" s="582"/>
      <c r="F46" s="582"/>
      <c r="G46" s="657"/>
      <c r="H46" s="735"/>
      <c r="I46" s="732"/>
      <c r="J46" s="276">
        <v>41677</v>
      </c>
      <c r="K46" s="277">
        <v>14</v>
      </c>
      <c r="L46" s="277">
        <v>15</v>
      </c>
      <c r="M46" s="277">
        <f>N46-L46</f>
        <v>41693</v>
      </c>
      <c r="N46" s="276">
        <v>41708</v>
      </c>
      <c r="O46" s="365">
        <f>P46-N46</f>
        <v>30</v>
      </c>
      <c r="P46" s="276">
        <v>41738</v>
      </c>
      <c r="Q46" s="276"/>
      <c r="R46" s="276" t="s">
        <v>443</v>
      </c>
      <c r="S46" s="276"/>
      <c r="T46" s="276" t="s">
        <v>443</v>
      </c>
      <c r="U46" s="276"/>
      <c r="V46" s="276">
        <v>41771</v>
      </c>
      <c r="W46" s="276">
        <f>X46-V46</f>
        <v>0</v>
      </c>
      <c r="X46" s="276">
        <v>41771</v>
      </c>
      <c r="Y46" s="257">
        <v>60</v>
      </c>
      <c r="Z46" s="70">
        <f>Y46/30.5</f>
        <v>1.9672131147540983</v>
      </c>
      <c r="AA46" s="73">
        <f>X46+Y46</f>
        <v>41831</v>
      </c>
      <c r="AB46" s="69"/>
      <c r="AC46" s="763"/>
      <c r="AD46" s="639"/>
    </row>
    <row r="47" spans="1:30" ht="15" customHeight="1" x14ac:dyDescent="0.2">
      <c r="A47" s="121"/>
      <c r="B47" s="52" t="s">
        <v>14</v>
      </c>
      <c r="C47" s="614" t="s">
        <v>434</v>
      </c>
      <c r="D47" s="614" t="s">
        <v>423</v>
      </c>
      <c r="E47" s="614" t="s">
        <v>135</v>
      </c>
      <c r="F47" s="756">
        <v>3.3</v>
      </c>
      <c r="G47" s="655" t="s">
        <v>409</v>
      </c>
      <c r="H47" s="733" t="s">
        <v>35</v>
      </c>
      <c r="I47" s="617" t="s">
        <v>36</v>
      </c>
      <c r="J47" s="53">
        <f>L47-K47</f>
        <v>1</v>
      </c>
      <c r="K47" s="54">
        <v>14</v>
      </c>
      <c r="L47" s="54">
        <v>15</v>
      </c>
      <c r="M47" s="54">
        <v>14</v>
      </c>
      <c r="N47" s="53">
        <f>P47-O47</f>
        <v>41552</v>
      </c>
      <c r="O47" s="55">
        <v>7</v>
      </c>
      <c r="P47" s="53">
        <f>R47-Q47</f>
        <v>41559</v>
      </c>
      <c r="Q47" s="55">
        <v>3</v>
      </c>
      <c r="R47" s="53">
        <f>T47-S47</f>
        <v>41562</v>
      </c>
      <c r="S47" s="55"/>
      <c r="T47" s="53">
        <f>V47-U47</f>
        <v>41562</v>
      </c>
      <c r="U47" s="55">
        <v>3</v>
      </c>
      <c r="V47" s="56">
        <f>+X47-W47</f>
        <v>41565</v>
      </c>
      <c r="W47" s="55">
        <v>14</v>
      </c>
      <c r="X47" s="58">
        <v>41579</v>
      </c>
      <c r="Y47" s="57">
        <f>30.5*48</f>
        <v>1464</v>
      </c>
      <c r="Z47" s="55">
        <v>24</v>
      </c>
      <c r="AA47" s="58">
        <f t="shared" si="3"/>
        <v>43043</v>
      </c>
      <c r="AB47" s="58" t="s">
        <v>36</v>
      </c>
      <c r="AC47" s="664"/>
      <c r="AD47" s="637" t="s">
        <v>501</v>
      </c>
    </row>
    <row r="48" spans="1:30" ht="15" customHeight="1" x14ac:dyDescent="0.2">
      <c r="A48" s="122"/>
      <c r="B48" s="13" t="s">
        <v>16</v>
      </c>
      <c r="C48" s="581"/>
      <c r="D48" s="581"/>
      <c r="E48" s="581"/>
      <c r="F48" s="581"/>
      <c r="G48" s="656"/>
      <c r="H48" s="734"/>
      <c r="I48" s="618"/>
      <c r="J48" s="260">
        <v>41426</v>
      </c>
      <c r="K48" s="15"/>
      <c r="L48" s="15"/>
      <c r="M48" s="15"/>
      <c r="N48" s="11"/>
      <c r="O48" s="63"/>
      <c r="P48" s="11"/>
      <c r="Q48" s="63"/>
      <c r="R48" s="11"/>
      <c r="S48" s="63"/>
      <c r="T48" s="11"/>
      <c r="U48" s="63"/>
      <c r="V48" s="11"/>
      <c r="W48" s="11"/>
      <c r="X48" s="11"/>
      <c r="Y48" s="11"/>
      <c r="Z48" s="11"/>
      <c r="AA48" s="11">
        <v>43100</v>
      </c>
      <c r="AB48" s="64"/>
      <c r="AC48" s="665"/>
      <c r="AD48" s="638"/>
    </row>
    <row r="49" spans="1:30" s="81" customFormat="1" ht="15" customHeight="1" x14ac:dyDescent="0.2">
      <c r="A49" s="123"/>
      <c r="B49" s="65" t="s">
        <v>0</v>
      </c>
      <c r="C49" s="582"/>
      <c r="D49" s="582"/>
      <c r="E49" s="582"/>
      <c r="F49" s="582"/>
      <c r="G49" s="657"/>
      <c r="H49" s="735"/>
      <c r="I49" s="732"/>
      <c r="J49" s="376" t="s">
        <v>36</v>
      </c>
      <c r="K49" s="256"/>
      <c r="L49" s="256"/>
      <c r="M49" s="256">
        <f>N49-L49</f>
        <v>0</v>
      </c>
      <c r="N49" s="255"/>
      <c r="O49" s="256">
        <f>P49-N49</f>
        <v>0</v>
      </c>
      <c r="P49" s="255"/>
      <c r="Q49" s="256">
        <f>R49-P49</f>
        <v>0</v>
      </c>
      <c r="R49" s="255"/>
      <c r="S49" s="256">
        <f>T49-R49</f>
        <v>0</v>
      </c>
      <c r="T49" s="255"/>
      <c r="U49" s="256">
        <f>V49-T49</f>
        <v>0</v>
      </c>
      <c r="V49" s="255"/>
      <c r="W49" s="256">
        <f>X49-V49</f>
        <v>0</v>
      </c>
      <c r="X49" s="255"/>
      <c r="Y49" s="257"/>
      <c r="Z49" s="70">
        <f>Y49/30.5</f>
        <v>0</v>
      </c>
      <c r="AA49" s="73">
        <f>X49+Y49</f>
        <v>0</v>
      </c>
      <c r="AB49" s="69"/>
      <c r="AC49" s="666"/>
      <c r="AD49" s="639"/>
    </row>
    <row r="50" spans="1:30" ht="15" customHeight="1" x14ac:dyDescent="0.2">
      <c r="A50" s="400"/>
      <c r="B50" s="52" t="s">
        <v>14</v>
      </c>
      <c r="C50" s="614" t="s">
        <v>434</v>
      </c>
      <c r="D50" s="614" t="s">
        <v>466</v>
      </c>
      <c r="E50" s="614" t="s">
        <v>135</v>
      </c>
      <c r="F50" s="756">
        <v>3.1</v>
      </c>
      <c r="G50" s="655" t="s">
        <v>467</v>
      </c>
      <c r="H50" s="733" t="s">
        <v>35</v>
      </c>
      <c r="I50" s="617" t="s">
        <v>36</v>
      </c>
      <c r="J50" s="53">
        <f>L50-K50</f>
        <v>1</v>
      </c>
      <c r="K50" s="54">
        <v>14</v>
      </c>
      <c r="L50" s="54">
        <v>15</v>
      </c>
      <c r="M50" s="54">
        <v>14</v>
      </c>
      <c r="N50" s="53">
        <f>P50-O50</f>
        <v>41552</v>
      </c>
      <c r="O50" s="55">
        <v>7</v>
      </c>
      <c r="P50" s="53">
        <f>R50-Q50</f>
        <v>41559</v>
      </c>
      <c r="Q50" s="55">
        <v>3</v>
      </c>
      <c r="R50" s="53">
        <f>T50-S50</f>
        <v>41562</v>
      </c>
      <c r="S50" s="55"/>
      <c r="T50" s="53">
        <f>V50-U50</f>
        <v>41562</v>
      </c>
      <c r="U50" s="55">
        <v>3</v>
      </c>
      <c r="V50" s="56">
        <f>+X50-W50</f>
        <v>41565</v>
      </c>
      <c r="W50" s="55">
        <v>14</v>
      </c>
      <c r="X50" s="58">
        <v>41579</v>
      </c>
      <c r="Y50" s="57">
        <f>30.5*48</f>
        <v>1464</v>
      </c>
      <c r="Z50" s="55">
        <v>24</v>
      </c>
      <c r="AA50" s="58">
        <f>X50+Y50</f>
        <v>43043</v>
      </c>
      <c r="AB50" s="58" t="s">
        <v>36</v>
      </c>
      <c r="AC50" s="736" t="s">
        <v>509</v>
      </c>
      <c r="AD50" s="691" t="s">
        <v>519</v>
      </c>
    </row>
    <row r="51" spans="1:30" ht="15" customHeight="1" x14ac:dyDescent="0.2">
      <c r="A51" s="401"/>
      <c r="B51" s="13" t="s">
        <v>16</v>
      </c>
      <c r="C51" s="581"/>
      <c r="D51" s="581"/>
      <c r="E51" s="581"/>
      <c r="F51" s="581"/>
      <c r="G51" s="656"/>
      <c r="H51" s="734"/>
      <c r="I51" s="618"/>
      <c r="J51" s="232">
        <v>41935</v>
      </c>
      <c r="K51" s="190">
        <v>18</v>
      </c>
      <c r="L51" s="190">
        <v>19</v>
      </c>
      <c r="M51" s="190">
        <v>22</v>
      </c>
      <c r="N51" s="232">
        <f>M51+L51</f>
        <v>41</v>
      </c>
      <c r="O51" s="189">
        <v>15</v>
      </c>
      <c r="P51" s="232">
        <f>N51+O51</f>
        <v>56</v>
      </c>
      <c r="Q51" s="189"/>
      <c r="R51" s="232" t="s">
        <v>443</v>
      </c>
      <c r="S51" s="189"/>
      <c r="T51" s="232" t="s">
        <v>443</v>
      </c>
      <c r="U51" s="63"/>
      <c r="V51" s="280">
        <v>42128</v>
      </c>
      <c r="W51" s="63">
        <v>0</v>
      </c>
      <c r="X51" s="64">
        <f>V51</f>
        <v>42128</v>
      </c>
      <c r="Y51" s="133">
        <v>45</v>
      </c>
      <c r="Z51" s="63">
        <f>Y51/30.5</f>
        <v>1.4754098360655739</v>
      </c>
      <c r="AA51" s="73">
        <f>X51+Y51</f>
        <v>42173</v>
      </c>
      <c r="AB51" s="532" t="s">
        <v>36</v>
      </c>
      <c r="AC51" s="737"/>
      <c r="AD51" s="692"/>
    </row>
    <row r="52" spans="1:30" s="81" customFormat="1" ht="21" customHeight="1" x14ac:dyDescent="0.2">
      <c r="A52" s="402"/>
      <c r="B52" s="65" t="s">
        <v>0</v>
      </c>
      <c r="C52" s="582"/>
      <c r="D52" s="582"/>
      <c r="E52" s="582"/>
      <c r="F52" s="582"/>
      <c r="G52" s="657"/>
      <c r="H52" s="735"/>
      <c r="I52" s="732"/>
      <c r="J52" s="276">
        <v>41935</v>
      </c>
      <c r="K52" s="277">
        <v>19</v>
      </c>
      <c r="L52" s="277">
        <v>20</v>
      </c>
      <c r="M52" s="277">
        <v>21</v>
      </c>
      <c r="N52" s="276">
        <f>L52+M52</f>
        <v>41</v>
      </c>
      <c r="O52" s="365">
        <v>119</v>
      </c>
      <c r="P52" s="276">
        <f>N52+O52</f>
        <v>160</v>
      </c>
      <c r="Q52" s="276"/>
      <c r="R52" s="276" t="s">
        <v>443</v>
      </c>
      <c r="S52" s="276"/>
      <c r="T52" s="276" t="s">
        <v>443</v>
      </c>
      <c r="U52" s="276"/>
      <c r="V52" s="276">
        <v>42131</v>
      </c>
      <c r="W52" s="276"/>
      <c r="X52" s="276">
        <f>V52</f>
        <v>42131</v>
      </c>
      <c r="Y52" s="257">
        <v>45</v>
      </c>
      <c r="Z52" s="70">
        <v>1.5</v>
      </c>
      <c r="AA52" s="531">
        <f>X52+Y52</f>
        <v>42176</v>
      </c>
      <c r="AB52" s="69"/>
      <c r="AC52" s="738"/>
      <c r="AD52" s="693"/>
    </row>
    <row r="53" spans="1:30" s="81" customFormat="1" ht="17.25" customHeight="1" x14ac:dyDescent="0.2">
      <c r="A53" s="502"/>
      <c r="B53" s="497"/>
      <c r="C53" s="493"/>
      <c r="D53" s="493"/>
      <c r="E53" s="493"/>
      <c r="F53" s="493"/>
      <c r="G53" s="496"/>
      <c r="H53" s="501"/>
      <c r="I53" s="495"/>
      <c r="J53" s="279"/>
      <c r="K53" s="503"/>
      <c r="L53" s="503"/>
      <c r="M53" s="503"/>
      <c r="N53" s="279"/>
      <c r="O53" s="347"/>
      <c r="P53" s="279"/>
      <c r="Q53" s="279"/>
      <c r="R53" s="279"/>
      <c r="S53" s="279"/>
      <c r="T53" s="279"/>
      <c r="U53" s="279"/>
      <c r="V53" s="279"/>
      <c r="W53" s="279"/>
      <c r="X53" s="279"/>
      <c r="Y53" s="176"/>
      <c r="Z53" s="63"/>
      <c r="AA53" s="499"/>
      <c r="AB53" s="130"/>
      <c r="AC53" s="499"/>
      <c r="AD53" s="83"/>
    </row>
    <row r="54" spans="1:30" s="81" customFormat="1" ht="16.5" customHeight="1" x14ac:dyDescent="0.2">
      <c r="A54" s="20"/>
      <c r="B54" s="21"/>
      <c r="C54" s="80"/>
      <c r="D54" s="80"/>
      <c r="E54" s="80"/>
      <c r="F54" s="80"/>
      <c r="G54" s="60"/>
      <c r="H54" s="13"/>
      <c r="I54" s="14"/>
      <c r="J54" s="93"/>
      <c r="K54" s="94"/>
      <c r="L54" s="94"/>
      <c r="M54" s="94"/>
      <c r="N54" s="85"/>
      <c r="O54" s="94"/>
      <c r="P54" s="85"/>
      <c r="Q54" s="94"/>
      <c r="R54" s="85"/>
      <c r="S54" s="94"/>
      <c r="T54" s="85"/>
      <c r="U54" s="94"/>
      <c r="V54" s="85"/>
      <c r="W54" s="94"/>
      <c r="X54" s="85"/>
      <c r="Y54" s="95"/>
      <c r="Z54" s="63"/>
      <c r="AA54" s="85"/>
      <c r="AB54" s="85"/>
      <c r="AC54" s="85"/>
      <c r="AD54" s="96"/>
    </row>
    <row r="55" spans="1:30" ht="22.15" customHeight="1" x14ac:dyDescent="0.2">
      <c r="B55" s="13"/>
      <c r="C55" s="60"/>
      <c r="D55" s="60"/>
      <c r="E55" s="60"/>
      <c r="F55" s="60"/>
      <c r="G55" s="11"/>
      <c r="H55" s="63"/>
      <c r="I55" s="64"/>
      <c r="J55" s="63"/>
      <c r="K55" s="64"/>
      <c r="L55" s="533"/>
      <c r="M55" s="64"/>
      <c r="N55" s="63"/>
      <c r="O55" s="64"/>
      <c r="P55" s="63"/>
      <c r="Q55" s="64"/>
      <c r="R55" s="63"/>
      <c r="S55" s="64"/>
      <c r="T55" s="63"/>
      <c r="U55" s="63"/>
      <c r="V55" s="64"/>
      <c r="W55" s="64"/>
      <c r="X55" s="64"/>
      <c r="Y55" s="64"/>
      <c r="Z55" s="64"/>
      <c r="AA55" s="83"/>
    </row>
    <row r="56" spans="1:30" ht="27" customHeight="1" x14ac:dyDescent="0.2">
      <c r="B56" s="13"/>
      <c r="C56" s="60"/>
      <c r="D56" s="60"/>
      <c r="E56" s="60"/>
      <c r="F56" s="60"/>
      <c r="G56" s="11"/>
      <c r="H56" s="63"/>
      <c r="I56" s="64"/>
      <c r="J56" s="17"/>
      <c r="K56" s="20"/>
      <c r="L56" s="20"/>
      <c r="M56" s="20"/>
      <c r="N56" s="17"/>
      <c r="O56" s="20"/>
      <c r="P56" s="17"/>
      <c r="Q56" s="20"/>
      <c r="R56" s="17"/>
      <c r="S56" s="20"/>
      <c r="T56" s="17"/>
      <c r="W56" s="20"/>
      <c r="Y56" s="20"/>
      <c r="Z56" s="20"/>
    </row>
    <row r="57" spans="1:30" ht="13.9" customHeight="1" x14ac:dyDescent="0.2">
      <c r="B57" s="13"/>
      <c r="G57" s="11"/>
      <c r="H57" s="63"/>
      <c r="I57" s="64"/>
      <c r="J57" s="64"/>
      <c r="K57" s="71"/>
      <c r="L57" s="71"/>
      <c r="M57" s="71"/>
      <c r="N57" s="64"/>
      <c r="O57" s="71"/>
      <c r="P57" s="85"/>
      <c r="Q57" s="71"/>
      <c r="R57" s="64"/>
      <c r="S57" s="71"/>
      <c r="T57" s="64"/>
      <c r="U57" s="64"/>
      <c r="V57" s="71"/>
      <c r="W57" s="71"/>
      <c r="X57" s="71"/>
      <c r="Y57" s="71"/>
      <c r="Z57" s="71"/>
      <c r="AA57" s="64"/>
      <c r="AB57" s="71"/>
      <c r="AC57" s="64"/>
      <c r="AD57" s="23"/>
    </row>
    <row r="58" spans="1:30" x14ac:dyDescent="0.2">
      <c r="G58" s="11"/>
      <c r="H58" s="63"/>
      <c r="I58" s="64"/>
      <c r="J58" s="17"/>
      <c r="K58" s="20"/>
      <c r="L58" s="20"/>
      <c r="M58" s="20"/>
      <c r="N58" s="17"/>
      <c r="O58" s="20"/>
      <c r="P58" s="17"/>
      <c r="Q58" s="20"/>
      <c r="R58" s="17"/>
      <c r="S58" s="20"/>
      <c r="T58" s="17"/>
      <c r="W58" s="20"/>
      <c r="Y58" s="20"/>
      <c r="Z58" s="20"/>
    </row>
    <row r="59" spans="1:30" x14ac:dyDescent="0.2">
      <c r="G59" s="11"/>
      <c r="H59" s="63"/>
      <c r="I59" s="64"/>
      <c r="J59" s="17"/>
      <c r="K59" s="20"/>
      <c r="L59" s="20"/>
      <c r="M59" s="20"/>
      <c r="N59" s="17"/>
      <c r="O59" s="20"/>
      <c r="P59" s="17"/>
      <c r="Q59" s="20"/>
      <c r="R59" s="17"/>
      <c r="S59" s="20"/>
      <c r="T59" s="17"/>
      <c r="W59" s="20"/>
      <c r="Y59" s="20"/>
      <c r="Z59" s="20"/>
    </row>
    <row r="60" spans="1:30" x14ac:dyDescent="0.2">
      <c r="G60" s="11"/>
      <c r="H60" s="63"/>
      <c r="I60" s="64"/>
      <c r="J60" s="17"/>
      <c r="K60" s="20"/>
      <c r="L60" s="20"/>
      <c r="M60" s="20"/>
      <c r="N60" s="17"/>
      <c r="O60" s="20"/>
      <c r="P60" s="17"/>
      <c r="Q60" s="20"/>
      <c r="R60" s="17"/>
      <c r="S60" s="20"/>
      <c r="T60" s="17"/>
      <c r="W60" s="20"/>
      <c r="Y60" s="20"/>
      <c r="Z60" s="20"/>
    </row>
    <row r="61" spans="1:30" x14ac:dyDescent="0.2">
      <c r="G61" s="25"/>
      <c r="H61" s="17"/>
      <c r="I61" s="20"/>
      <c r="J61" s="17"/>
      <c r="K61" s="20"/>
      <c r="L61" s="20"/>
      <c r="M61" s="20"/>
      <c r="N61" s="17"/>
      <c r="O61" s="20"/>
      <c r="P61" s="17"/>
      <c r="Q61" s="20"/>
      <c r="R61" s="17"/>
      <c r="S61" s="20"/>
      <c r="T61" s="17"/>
      <c r="W61" s="20"/>
      <c r="Y61" s="20"/>
      <c r="Z61" s="20"/>
    </row>
    <row r="62" spans="1:30" x14ac:dyDescent="0.2">
      <c r="H62" s="14"/>
      <c r="I62" s="71"/>
      <c r="J62" s="84"/>
      <c r="K62" s="64"/>
      <c r="L62" s="533"/>
      <c r="M62" s="64"/>
      <c r="N62" s="71"/>
    </row>
  </sheetData>
  <autoFilter ref="B7:AI7"/>
  <mergeCells count="133">
    <mergeCell ref="C50:C52"/>
    <mergeCell ref="D50:D52"/>
    <mergeCell ref="E50:E52"/>
    <mergeCell ref="F50:F52"/>
    <mergeCell ref="AC38:AC40"/>
    <mergeCell ref="AD38:AD40"/>
    <mergeCell ref="G38:G40"/>
    <mergeCell ref="H38:H40"/>
    <mergeCell ref="I44:I46"/>
    <mergeCell ref="AC44:AC46"/>
    <mergeCell ref="AD44:AD46"/>
    <mergeCell ref="G47:G49"/>
    <mergeCell ref="C44:C46"/>
    <mergeCell ref="D44:D46"/>
    <mergeCell ref="E44:E46"/>
    <mergeCell ref="F44:F46"/>
    <mergeCell ref="G44:G46"/>
    <mergeCell ref="H44:H46"/>
    <mergeCell ref="H47:H49"/>
    <mergeCell ref="I47:I49"/>
    <mergeCell ref="C47:C49"/>
    <mergeCell ref="D47:D49"/>
    <mergeCell ref="E47:E49"/>
    <mergeCell ref="F47:F49"/>
    <mergeCell ref="AC26:AC28"/>
    <mergeCell ref="AD26:AD28"/>
    <mergeCell ref="C26:C28"/>
    <mergeCell ref="D26:D28"/>
    <mergeCell ref="E26:E28"/>
    <mergeCell ref="F26:F28"/>
    <mergeCell ref="G26:G28"/>
    <mergeCell ref="I11:I13"/>
    <mergeCell ref="I26:I28"/>
    <mergeCell ref="H11:H13"/>
    <mergeCell ref="H14:H16"/>
    <mergeCell ref="H26:H28"/>
    <mergeCell ref="AC11:AC13"/>
    <mergeCell ref="AD11:AD13"/>
    <mergeCell ref="AD17:AD19"/>
    <mergeCell ref="I14:I16"/>
    <mergeCell ref="AC14:AC16"/>
    <mergeCell ref="AD14:AD16"/>
    <mergeCell ref="AD20:AD22"/>
    <mergeCell ref="AC17:AC19"/>
    <mergeCell ref="C1:G1"/>
    <mergeCell ref="H8:H10"/>
    <mergeCell ref="C8:C10"/>
    <mergeCell ref="D8:D10"/>
    <mergeCell ref="E8:E10"/>
    <mergeCell ref="F8:F10"/>
    <mergeCell ref="I8:I10"/>
    <mergeCell ref="AC8:AC10"/>
    <mergeCell ref="C2:J2"/>
    <mergeCell ref="AD8:AD10"/>
    <mergeCell ref="C11:C13"/>
    <mergeCell ref="D11:D13"/>
    <mergeCell ref="E11:E13"/>
    <mergeCell ref="F11:F13"/>
    <mergeCell ref="G8:G10"/>
    <mergeCell ref="G11:G13"/>
    <mergeCell ref="C14:C16"/>
    <mergeCell ref="D14:D16"/>
    <mergeCell ref="E14:E16"/>
    <mergeCell ref="F14:F16"/>
    <mergeCell ref="G14:G16"/>
    <mergeCell ref="H23:H25"/>
    <mergeCell ref="AC20:AC22"/>
    <mergeCell ref="I23:I25"/>
    <mergeCell ref="AC23:AC25"/>
    <mergeCell ref="G20:G22"/>
    <mergeCell ref="H20:H22"/>
    <mergeCell ref="AD23:AD25"/>
    <mergeCell ref="G23:G25"/>
    <mergeCell ref="C17:C19"/>
    <mergeCell ref="G17:G19"/>
    <mergeCell ref="I20:I22"/>
    <mergeCell ref="D17:D19"/>
    <mergeCell ref="E17:E19"/>
    <mergeCell ref="F17:F19"/>
    <mergeCell ref="H17:H19"/>
    <mergeCell ref="I17:I19"/>
    <mergeCell ref="C20:C22"/>
    <mergeCell ref="D20:D22"/>
    <mergeCell ref="E20:E22"/>
    <mergeCell ref="F20:F22"/>
    <mergeCell ref="C32:C34"/>
    <mergeCell ref="D32:D34"/>
    <mergeCell ref="E32:E34"/>
    <mergeCell ref="F32:F34"/>
    <mergeCell ref="G32:G34"/>
    <mergeCell ref="C29:C31"/>
    <mergeCell ref="D29:D31"/>
    <mergeCell ref="H41:H43"/>
    <mergeCell ref="AC32:AC34"/>
    <mergeCell ref="C41:C43"/>
    <mergeCell ref="D41:D43"/>
    <mergeCell ref="E41:E43"/>
    <mergeCell ref="F41:F43"/>
    <mergeCell ref="G29:G31"/>
    <mergeCell ref="E29:E31"/>
    <mergeCell ref="F29:F31"/>
    <mergeCell ref="C38:C40"/>
    <mergeCell ref="D38:D40"/>
    <mergeCell ref="E38:E40"/>
    <mergeCell ref="F38:F40"/>
    <mergeCell ref="C35:C37"/>
    <mergeCell ref="D35:D37"/>
    <mergeCell ref="E35:E37"/>
    <mergeCell ref="F35:F37"/>
    <mergeCell ref="AD32:AD34"/>
    <mergeCell ref="H29:H31"/>
    <mergeCell ref="I29:I31"/>
    <mergeCell ref="AC29:AC31"/>
    <mergeCell ref="AD29:AD31"/>
    <mergeCell ref="H32:H34"/>
    <mergeCell ref="I32:I34"/>
    <mergeCell ref="I38:I40"/>
    <mergeCell ref="G50:G52"/>
    <mergeCell ref="H50:H52"/>
    <mergeCell ref="I50:I52"/>
    <mergeCell ref="AC50:AC52"/>
    <mergeCell ref="AD50:AD52"/>
    <mergeCell ref="G41:G43"/>
    <mergeCell ref="AC47:AC49"/>
    <mergeCell ref="AD47:AD49"/>
    <mergeCell ref="AC35:AC37"/>
    <mergeCell ref="I41:I43"/>
    <mergeCell ref="AC41:AC43"/>
    <mergeCell ref="AD41:AD43"/>
    <mergeCell ref="G35:G37"/>
    <mergeCell ref="H35:H37"/>
    <mergeCell ref="AD35:AD37"/>
    <mergeCell ref="I35:I37"/>
  </mergeCells>
  <phoneticPr fontId="0" type="noConversion"/>
  <pageMargins left="0.02" right="0.02" top="1.17" bottom="0.59" header="0.71" footer="0.21"/>
  <pageSetup scale="46" orientation="portrait" r:id="rId1"/>
  <headerFooter alignWithMargins="0">
    <oddHeader xml:space="preserve">&amp;C&amp;12Lebanon 
Second Education Development Program  </oddHeader>
    <oddFooter>&amp;L&amp;F&amp;CPage &amp;P of &amp;N&amp;R&amp;D</oddFooter>
  </headerFooter>
  <colBreaks count="1" manualBreakCount="1">
    <brk id="18" max="69" man="1"/>
  </colBreaks>
  <ignoredErrors>
    <ignoredError sqref="E35" numberStoredAsText="1"/>
  </ignoredError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AW96"/>
  <sheetViews>
    <sheetView showGridLines="0" showZeros="0" zoomScale="75" zoomScaleNormal="75" zoomScaleSheetLayoutView="75" workbookViewId="0">
      <selection activeCell="A97" sqref="A97:XFD115"/>
    </sheetView>
  </sheetViews>
  <sheetFormatPr defaultColWidth="9.140625" defaultRowHeight="15.75" x14ac:dyDescent="0.2"/>
  <cols>
    <col min="1" max="1" width="4.28515625" style="20" customWidth="1"/>
    <col min="2" max="2" width="4.7109375" style="21" customWidth="1"/>
    <col min="3" max="3" width="8.42578125" style="248" customWidth="1"/>
    <col min="4" max="4" width="9.28515625" style="248" customWidth="1"/>
    <col min="5" max="5" width="4.42578125" style="248" customWidth="1"/>
    <col min="6" max="6" width="4.7109375" style="248" customWidth="1"/>
    <col min="7" max="7" width="41" style="249" customWidth="1"/>
    <col min="8" max="8" width="16.42578125" style="12" customWidth="1"/>
    <col min="9" max="9" width="16.7109375" style="13" bestFit="1" customWidth="1"/>
    <col min="10" max="10" width="16.7109375" style="14" bestFit="1" customWidth="1"/>
    <col min="11" max="11" width="17.42578125" style="11" bestFit="1" customWidth="1"/>
    <col min="12" max="12" width="5.140625" style="15" customWidth="1"/>
    <col min="13" max="13" width="12" style="11" customWidth="1"/>
    <col min="14" max="14" width="3.85546875" style="15" customWidth="1"/>
    <col min="15" max="15" width="12" style="11" customWidth="1"/>
    <col min="16" max="16" width="3.85546875" style="15" customWidth="1"/>
    <col min="17" max="17" width="13.7109375" style="16" customWidth="1"/>
    <col min="18" max="18" width="5.140625" style="17" customWidth="1"/>
    <col min="19" max="19" width="13.42578125" style="13" customWidth="1"/>
    <col min="20" max="20" width="3.85546875" style="17" customWidth="1"/>
    <col min="21" max="21" width="12" style="13" customWidth="1"/>
    <col min="22" max="22" width="3.5703125" style="17" customWidth="1"/>
    <col min="23" max="23" width="12" style="17" customWidth="1"/>
    <col min="24" max="24" width="3.85546875" style="17" customWidth="1"/>
    <col min="25" max="25" width="12" style="13" customWidth="1"/>
    <col min="26" max="26" width="3.85546875" style="17" customWidth="1"/>
    <col min="27" max="27" width="14.5703125" style="13" customWidth="1"/>
    <col min="28" max="28" width="3.85546875" style="17" customWidth="1"/>
    <col min="29" max="29" width="13.85546875" style="13" customWidth="1"/>
    <col min="30" max="30" width="3.85546875" style="17" customWidth="1"/>
    <col min="31" max="31" width="12" style="13" customWidth="1"/>
    <col min="32" max="32" width="3.85546875" style="17" customWidth="1"/>
    <col min="33" max="33" width="14.140625" style="17" customWidth="1"/>
    <col min="34" max="34" width="5.140625" style="17" customWidth="1"/>
    <col min="35" max="35" width="12" style="13" customWidth="1"/>
    <col min="36" max="36" width="3.85546875" style="17" customWidth="1"/>
    <col min="37" max="37" width="12" style="17" customWidth="1"/>
    <col min="38" max="38" width="3.85546875" style="17" customWidth="1"/>
    <col min="39" max="39" width="12" style="13" customWidth="1"/>
    <col min="40" max="40" width="5.140625" style="17" customWidth="1"/>
    <col min="41" max="41" width="12" style="14" customWidth="1"/>
    <col min="42" max="42" width="3.85546875" style="17" customWidth="1"/>
    <col min="43" max="43" width="14.42578125" style="13" customWidth="1"/>
    <col min="44" max="44" width="11.5703125" style="17" customWidth="1"/>
    <col min="45" max="45" width="15.5703125" style="17" customWidth="1"/>
    <col min="46" max="47" width="13.42578125" style="13" customWidth="1"/>
    <col min="48" max="48" width="17.85546875" style="13" customWidth="1"/>
    <col min="49" max="49" width="32.5703125" style="19" customWidth="1"/>
    <col min="50" max="50" width="1.5703125" style="20" customWidth="1"/>
    <col min="51" max="16384" width="9.140625" style="20"/>
  </cols>
  <sheetData>
    <row r="1" spans="1:49" ht="36" customHeight="1" x14ac:dyDescent="0.2">
      <c r="B1" s="99"/>
      <c r="C1" s="585" t="s">
        <v>65</v>
      </c>
      <c r="D1" s="585"/>
      <c r="E1" s="585"/>
      <c r="F1" s="585"/>
      <c r="G1" s="585"/>
    </row>
    <row r="2" spans="1:49" ht="15.75" customHeight="1" x14ac:dyDescent="0.2">
      <c r="B2" s="100"/>
      <c r="C2" s="607" t="s">
        <v>539</v>
      </c>
      <c r="D2" s="607"/>
      <c r="E2" s="607"/>
      <c r="F2" s="607"/>
      <c r="G2" s="607"/>
      <c r="H2" s="607"/>
      <c r="I2" s="607"/>
      <c r="J2" s="607"/>
    </row>
    <row r="3" spans="1:49" ht="9" customHeight="1" thickBot="1" x14ac:dyDescent="0.25">
      <c r="A3" s="104"/>
      <c r="B3" s="105"/>
      <c r="H3" s="113"/>
      <c r="J3" s="24"/>
      <c r="K3" s="25"/>
      <c r="L3" s="106"/>
      <c r="M3" s="107"/>
      <c r="N3" s="106"/>
      <c r="O3" s="107"/>
      <c r="P3" s="106"/>
      <c r="R3" s="116"/>
      <c r="S3" s="20"/>
      <c r="T3" s="115"/>
      <c r="U3" s="104"/>
      <c r="V3" s="115"/>
      <c r="W3" s="115"/>
      <c r="X3" s="115"/>
      <c r="Y3" s="104"/>
      <c r="Z3" s="115"/>
      <c r="AA3" s="20"/>
      <c r="AB3" s="115"/>
      <c r="AC3" s="20"/>
      <c r="AD3" s="115"/>
      <c r="AE3" s="104"/>
      <c r="AF3" s="115"/>
      <c r="AH3" s="115"/>
      <c r="AI3" s="104"/>
      <c r="AJ3" s="108"/>
      <c r="AK3" s="26"/>
      <c r="AL3" s="115"/>
      <c r="AM3" s="104"/>
      <c r="AN3" s="108"/>
      <c r="AO3" s="20"/>
      <c r="AP3" s="108"/>
      <c r="AQ3" s="104"/>
      <c r="AR3" s="108"/>
      <c r="AS3" s="26"/>
      <c r="AT3" s="27"/>
      <c r="AU3" s="109"/>
      <c r="AV3" s="27"/>
      <c r="AW3" s="104"/>
    </row>
    <row r="4" spans="1:49" s="1" customFormat="1" ht="111.75" customHeight="1" x14ac:dyDescent="0.2">
      <c r="A4" s="89" t="s">
        <v>95</v>
      </c>
      <c r="B4" s="3" t="s">
        <v>20</v>
      </c>
      <c r="C4" s="3" t="s">
        <v>70</v>
      </c>
      <c r="D4" s="2" t="s">
        <v>64</v>
      </c>
      <c r="E4" s="3" t="s">
        <v>96</v>
      </c>
      <c r="F4" s="3" t="s">
        <v>97</v>
      </c>
      <c r="G4" s="4" t="s">
        <v>39</v>
      </c>
      <c r="H4" s="5" t="s">
        <v>175</v>
      </c>
      <c r="I4" s="3" t="s">
        <v>40</v>
      </c>
      <c r="J4" s="6" t="s">
        <v>38</v>
      </c>
      <c r="K4" s="7" t="s">
        <v>79</v>
      </c>
      <c r="L4" s="8" t="s">
        <v>67</v>
      </c>
      <c r="M4" s="7" t="s">
        <v>80</v>
      </c>
      <c r="N4" s="8" t="s">
        <v>67</v>
      </c>
      <c r="O4" s="7" t="s">
        <v>41</v>
      </c>
      <c r="P4" s="8" t="s">
        <v>67</v>
      </c>
      <c r="Q4" s="4" t="s">
        <v>75</v>
      </c>
      <c r="R4" s="8" t="s">
        <v>67</v>
      </c>
      <c r="S4" s="4" t="s">
        <v>76</v>
      </c>
      <c r="T4" s="8" t="s">
        <v>67</v>
      </c>
      <c r="U4" s="4" t="s">
        <v>41</v>
      </c>
      <c r="V4" s="8" t="s">
        <v>67</v>
      </c>
      <c r="W4" s="6" t="s">
        <v>45</v>
      </c>
      <c r="X4" s="8" t="s">
        <v>67</v>
      </c>
      <c r="Y4" s="4" t="s">
        <v>41</v>
      </c>
      <c r="Z4" s="8" t="s">
        <v>67</v>
      </c>
      <c r="AA4" s="4" t="s">
        <v>46</v>
      </c>
      <c r="AB4" s="8" t="s">
        <v>67</v>
      </c>
      <c r="AC4" s="4" t="s">
        <v>77</v>
      </c>
      <c r="AD4" s="8" t="s">
        <v>67</v>
      </c>
      <c r="AE4" s="4" t="s">
        <v>41</v>
      </c>
      <c r="AF4" s="8" t="s">
        <v>67</v>
      </c>
      <c r="AG4" s="4" t="s">
        <v>448</v>
      </c>
      <c r="AH4" s="8" t="s">
        <v>67</v>
      </c>
      <c r="AI4" s="4" t="s">
        <v>78</v>
      </c>
      <c r="AJ4" s="8" t="s">
        <v>67</v>
      </c>
      <c r="AK4" s="4" t="s">
        <v>87</v>
      </c>
      <c r="AL4" s="8" t="s">
        <v>67</v>
      </c>
      <c r="AM4" s="4" t="s">
        <v>41</v>
      </c>
      <c r="AN4" s="8" t="s">
        <v>67</v>
      </c>
      <c r="AO4" s="4" t="s">
        <v>47</v>
      </c>
      <c r="AP4" s="8" t="s">
        <v>67</v>
      </c>
      <c r="AQ4" s="4" t="s">
        <v>100</v>
      </c>
      <c r="AR4" s="9" t="s">
        <v>68</v>
      </c>
      <c r="AS4" s="9" t="s">
        <v>69</v>
      </c>
      <c r="AT4" s="4" t="s">
        <v>48</v>
      </c>
      <c r="AU4" s="4" t="s">
        <v>49</v>
      </c>
      <c r="AV4" s="4" t="s">
        <v>50</v>
      </c>
      <c r="AW4" s="4" t="s">
        <v>33</v>
      </c>
    </row>
    <row r="5" spans="1:49" s="28" customFormat="1" ht="5.25" customHeight="1" thickBot="1" x14ac:dyDescent="0.25">
      <c r="A5" s="90"/>
      <c r="B5" s="29"/>
      <c r="C5" s="250"/>
      <c r="D5" s="250"/>
      <c r="E5" s="250"/>
      <c r="F5" s="250"/>
      <c r="G5" s="29"/>
      <c r="H5" s="32"/>
      <c r="I5" s="31"/>
      <c r="J5" s="31"/>
      <c r="K5" s="33"/>
      <c r="L5" s="34"/>
      <c r="M5" s="33"/>
      <c r="N5" s="34"/>
      <c r="O5" s="33"/>
      <c r="P5" s="34"/>
      <c r="Q5" s="29"/>
      <c r="R5" s="35"/>
      <c r="S5" s="29"/>
      <c r="T5" s="35"/>
      <c r="U5" s="36"/>
      <c r="V5" s="35"/>
      <c r="W5" s="35"/>
      <c r="X5" s="35"/>
      <c r="Y5" s="36"/>
      <c r="Z5" s="35"/>
      <c r="AA5" s="29"/>
      <c r="AB5" s="35"/>
      <c r="AC5" s="29"/>
      <c r="AD5" s="35"/>
      <c r="AE5" s="29"/>
      <c r="AF5" s="35"/>
      <c r="AG5" s="35"/>
      <c r="AH5" s="35"/>
      <c r="AI5" s="29"/>
      <c r="AJ5" s="36"/>
      <c r="AK5" s="36"/>
      <c r="AL5" s="35"/>
      <c r="AM5" s="29"/>
      <c r="AN5" s="36"/>
      <c r="AO5" s="37"/>
      <c r="AP5" s="36"/>
      <c r="AQ5" s="29"/>
      <c r="AR5" s="36"/>
      <c r="AS5" s="36"/>
      <c r="AT5" s="29"/>
      <c r="AU5" s="29"/>
      <c r="AV5" s="29"/>
      <c r="AW5" s="29"/>
    </row>
    <row r="6" spans="1:49" s="28" customFormat="1" ht="22.5" customHeight="1" thickBot="1" x14ac:dyDescent="0.25">
      <c r="A6" s="91"/>
      <c r="B6" s="39" t="s">
        <v>0</v>
      </c>
      <c r="C6" s="39" t="s">
        <v>21</v>
      </c>
      <c r="D6" s="39" t="s">
        <v>1</v>
      </c>
      <c r="E6" s="39"/>
      <c r="F6" s="39"/>
      <c r="G6" s="39" t="s">
        <v>2</v>
      </c>
      <c r="H6" s="40" t="s">
        <v>3</v>
      </c>
      <c r="I6" s="39" t="s">
        <v>4</v>
      </c>
      <c r="J6" s="39" t="s">
        <v>5</v>
      </c>
      <c r="K6" s="41" t="s">
        <v>6</v>
      </c>
      <c r="L6" s="42" t="s">
        <v>7</v>
      </c>
      <c r="M6" s="41" t="s">
        <v>8</v>
      </c>
      <c r="N6" s="42" t="s">
        <v>9</v>
      </c>
      <c r="O6" s="41" t="s">
        <v>10</v>
      </c>
      <c r="P6" s="42" t="s">
        <v>11</v>
      </c>
      <c r="Q6" s="39" t="s">
        <v>12</v>
      </c>
      <c r="R6" s="43" t="s">
        <v>13</v>
      </c>
      <c r="S6" s="39" t="s">
        <v>14</v>
      </c>
      <c r="T6" s="43" t="s">
        <v>15</v>
      </c>
      <c r="U6" s="44" t="s">
        <v>16</v>
      </c>
      <c r="V6" s="43" t="s">
        <v>17</v>
      </c>
      <c r="W6" s="43" t="s">
        <v>18</v>
      </c>
      <c r="X6" s="43" t="s">
        <v>19</v>
      </c>
      <c r="Y6" s="44" t="s">
        <v>22</v>
      </c>
      <c r="Z6" s="43" t="s">
        <v>23</v>
      </c>
      <c r="AA6" s="39" t="s">
        <v>24</v>
      </c>
      <c r="AB6" s="43" t="s">
        <v>25</v>
      </c>
      <c r="AC6" s="39" t="s">
        <v>26</v>
      </c>
      <c r="AD6" s="43" t="s">
        <v>27</v>
      </c>
      <c r="AE6" s="39" t="s">
        <v>28</v>
      </c>
      <c r="AF6" s="43" t="s">
        <v>29</v>
      </c>
      <c r="AG6" s="43" t="s">
        <v>30</v>
      </c>
      <c r="AH6" s="43" t="s">
        <v>31</v>
      </c>
      <c r="AI6" s="39" t="s">
        <v>51</v>
      </c>
      <c r="AJ6" s="44" t="s">
        <v>52</v>
      </c>
      <c r="AK6" s="44" t="s">
        <v>53</v>
      </c>
      <c r="AL6" s="43" t="s">
        <v>54</v>
      </c>
      <c r="AM6" s="39" t="s">
        <v>55</v>
      </c>
      <c r="AN6" s="44" t="s">
        <v>56</v>
      </c>
      <c r="AO6" s="45" t="s">
        <v>57</v>
      </c>
      <c r="AP6" s="44" t="s">
        <v>58</v>
      </c>
      <c r="AQ6" s="39" t="s">
        <v>59</v>
      </c>
      <c r="AR6" s="44" t="s">
        <v>60</v>
      </c>
      <c r="AS6" s="44" t="s">
        <v>61</v>
      </c>
      <c r="AT6" s="39" t="s">
        <v>62</v>
      </c>
      <c r="AU6" s="39" t="s">
        <v>63</v>
      </c>
      <c r="AV6" s="39" t="s">
        <v>90</v>
      </c>
      <c r="AW6" s="39" t="s">
        <v>91</v>
      </c>
    </row>
    <row r="7" spans="1:49" ht="4.5" customHeight="1" x14ac:dyDescent="0.2">
      <c r="A7" s="4"/>
      <c r="B7" s="20"/>
      <c r="G7" s="251"/>
      <c r="H7" s="48"/>
      <c r="J7" s="13"/>
      <c r="K7" s="49"/>
      <c r="L7" s="50"/>
      <c r="M7" s="49"/>
      <c r="N7" s="50"/>
      <c r="O7" s="49"/>
      <c r="P7" s="50"/>
      <c r="Q7" s="24"/>
      <c r="R7" s="20"/>
      <c r="S7" s="17"/>
      <c r="T7" s="20"/>
      <c r="U7" s="17"/>
      <c r="V7" s="20"/>
      <c r="W7" s="20"/>
      <c r="X7" s="20"/>
      <c r="Y7" s="17"/>
      <c r="Z7" s="20"/>
      <c r="AA7" s="17"/>
      <c r="AB7" s="20"/>
      <c r="AC7" s="17"/>
      <c r="AD7" s="20"/>
      <c r="AE7" s="17"/>
      <c r="AF7" s="20"/>
      <c r="AG7" s="20"/>
      <c r="AH7" s="20"/>
      <c r="AI7" s="17"/>
      <c r="AJ7" s="20"/>
      <c r="AK7" s="20"/>
      <c r="AL7" s="20"/>
      <c r="AM7" s="17"/>
      <c r="AN7" s="20"/>
      <c r="AO7" s="20"/>
      <c r="AP7" s="20"/>
      <c r="AQ7" s="20"/>
      <c r="AR7" s="20"/>
      <c r="AS7" s="20"/>
      <c r="AT7" s="20"/>
      <c r="AU7" s="20"/>
      <c r="AV7" s="20"/>
      <c r="AW7" s="20"/>
    </row>
    <row r="8" spans="1:49" ht="15" x14ac:dyDescent="0.2">
      <c r="A8" s="121"/>
      <c r="B8" s="52" t="s">
        <v>14</v>
      </c>
      <c r="C8" s="655" t="s">
        <v>163</v>
      </c>
      <c r="D8" s="655" t="s">
        <v>163</v>
      </c>
      <c r="E8" s="655" t="s">
        <v>129</v>
      </c>
      <c r="F8" s="655" t="s">
        <v>131</v>
      </c>
      <c r="G8" s="655" t="s">
        <v>522</v>
      </c>
      <c r="H8" s="120"/>
      <c r="I8" s="615" t="s">
        <v>66</v>
      </c>
      <c r="J8" s="758" t="s">
        <v>37</v>
      </c>
      <c r="K8" s="53">
        <f>M8-L8</f>
        <v>40986</v>
      </c>
      <c r="L8" s="54">
        <v>14</v>
      </c>
      <c r="M8" s="53">
        <f>O8-N8</f>
        <v>41000</v>
      </c>
      <c r="N8" s="54"/>
      <c r="O8" s="53">
        <f>Q8-P8</f>
        <v>41000</v>
      </c>
      <c r="P8" s="54">
        <v>14</v>
      </c>
      <c r="Q8" s="53">
        <f>S8-R8</f>
        <v>41014</v>
      </c>
      <c r="R8" s="55">
        <v>7</v>
      </c>
      <c r="S8" s="53">
        <f>U8-T8</f>
        <v>41021</v>
      </c>
      <c r="T8" s="55"/>
      <c r="U8" s="53">
        <f>W8-V8</f>
        <v>41021</v>
      </c>
      <c r="V8" s="55">
        <v>7</v>
      </c>
      <c r="W8" s="53">
        <f>Y8-X8</f>
        <v>41028</v>
      </c>
      <c r="X8" s="55"/>
      <c r="Y8" s="53">
        <f>AA8-Z8</f>
        <v>41028</v>
      </c>
      <c r="Z8" s="55">
        <v>28</v>
      </c>
      <c r="AA8" s="53">
        <f>AC8-AB8</f>
        <v>41056</v>
      </c>
      <c r="AB8" s="72">
        <v>7</v>
      </c>
      <c r="AC8" s="53">
        <f>AE8-AD8</f>
        <v>41063</v>
      </c>
      <c r="AD8" s="55"/>
      <c r="AE8" s="53">
        <f>AG8-AF8</f>
        <v>41063</v>
      </c>
      <c r="AF8" s="55">
        <v>14</v>
      </c>
      <c r="AG8" s="53">
        <f>AI8-AH8</f>
        <v>41077</v>
      </c>
      <c r="AH8" s="55">
        <v>5</v>
      </c>
      <c r="AI8" s="53">
        <f>AK8-AJ8</f>
        <v>41082</v>
      </c>
      <c r="AJ8" s="55">
        <v>7</v>
      </c>
      <c r="AK8" s="53">
        <f>AM8-AL8</f>
        <v>41089</v>
      </c>
      <c r="AL8" s="55"/>
      <c r="AM8" s="53">
        <f>AO8-AN8</f>
        <v>41089</v>
      </c>
      <c r="AN8" s="55">
        <v>2</v>
      </c>
      <c r="AO8" s="56">
        <f>+AQ8-AP8</f>
        <v>41091</v>
      </c>
      <c r="AP8" s="55">
        <v>2</v>
      </c>
      <c r="AQ8" s="53">
        <v>41093</v>
      </c>
      <c r="AR8" s="57">
        <f>30.5*26</f>
        <v>793</v>
      </c>
      <c r="AS8" s="55">
        <v>26</v>
      </c>
      <c r="AT8" s="58">
        <f>AQ8+AR8</f>
        <v>41886</v>
      </c>
      <c r="AU8" s="58" t="s">
        <v>36</v>
      </c>
      <c r="AV8" s="828" t="s">
        <v>511</v>
      </c>
      <c r="AW8" s="691" t="s">
        <v>515</v>
      </c>
    </row>
    <row r="9" spans="1:49" ht="15" x14ac:dyDescent="0.2">
      <c r="A9" s="122"/>
      <c r="B9" s="13" t="s">
        <v>16</v>
      </c>
      <c r="C9" s="656"/>
      <c r="D9" s="656"/>
      <c r="E9" s="656"/>
      <c r="F9" s="656"/>
      <c r="G9" s="656"/>
      <c r="H9" s="12">
        <f>H8</f>
        <v>0</v>
      </c>
      <c r="I9" s="616"/>
      <c r="J9" s="759"/>
      <c r="K9" s="232">
        <v>41441</v>
      </c>
      <c r="L9" s="190">
        <v>152</v>
      </c>
      <c r="M9" s="232">
        <f>K9+L9</f>
        <v>41593</v>
      </c>
      <c r="N9" s="190">
        <v>3</v>
      </c>
      <c r="O9" s="232">
        <f>M9+N9</f>
        <v>41596</v>
      </c>
      <c r="P9" s="190">
        <v>31</v>
      </c>
      <c r="Q9" s="232">
        <f>O9+P9</f>
        <v>41627</v>
      </c>
      <c r="R9" s="189">
        <v>21</v>
      </c>
      <c r="S9" s="232">
        <v>41768</v>
      </c>
      <c r="T9" s="189"/>
      <c r="U9" s="232">
        <v>41773</v>
      </c>
      <c r="V9" s="189"/>
      <c r="W9" s="232">
        <v>41768</v>
      </c>
      <c r="X9" s="364">
        <f>Y9-W9</f>
        <v>5</v>
      </c>
      <c r="Y9" s="363">
        <v>41773</v>
      </c>
      <c r="Z9" s="189">
        <v>46</v>
      </c>
      <c r="AA9" s="232">
        <v>41827</v>
      </c>
      <c r="AB9" s="252">
        <v>21</v>
      </c>
      <c r="AC9" s="232">
        <f>AA9+AB9</f>
        <v>41848</v>
      </c>
      <c r="AD9" s="189">
        <v>14</v>
      </c>
      <c r="AE9" s="232">
        <f>AC9+AD9</f>
        <v>41862</v>
      </c>
      <c r="AF9" s="189">
        <v>14</v>
      </c>
      <c r="AG9" s="232">
        <f>AE9+AF9</f>
        <v>41876</v>
      </c>
      <c r="AH9" s="189">
        <v>7</v>
      </c>
      <c r="AI9" s="232">
        <f>AG9+AH9</f>
        <v>41883</v>
      </c>
      <c r="AJ9" s="189">
        <v>14</v>
      </c>
      <c r="AK9" s="232">
        <f>AI9+AJ9</f>
        <v>41897</v>
      </c>
      <c r="AL9" s="189">
        <v>14</v>
      </c>
      <c r="AM9" s="232">
        <f>AK9+AL9</f>
        <v>41911</v>
      </c>
      <c r="AN9" s="189">
        <v>215</v>
      </c>
      <c r="AO9" s="232">
        <f>AM9+AN9</f>
        <v>42126</v>
      </c>
      <c r="AP9" s="189">
        <v>14</v>
      </c>
      <c r="AQ9" s="232">
        <f>AO9+AP9</f>
        <v>42140</v>
      </c>
      <c r="AR9" s="189">
        <v>595</v>
      </c>
      <c r="AS9" s="189">
        <v>20</v>
      </c>
      <c r="AT9" s="233">
        <f>AQ9+AR9</f>
        <v>42735</v>
      </c>
      <c r="AU9" s="64" t="s">
        <v>36</v>
      </c>
      <c r="AV9" s="829"/>
      <c r="AW9" s="692"/>
    </row>
    <row r="10" spans="1:49" ht="19.5" customHeight="1" x14ac:dyDescent="0.2">
      <c r="A10" s="123"/>
      <c r="B10" s="65" t="s">
        <v>0</v>
      </c>
      <c r="C10" s="657"/>
      <c r="D10" s="657"/>
      <c r="E10" s="657"/>
      <c r="F10" s="657"/>
      <c r="G10" s="657"/>
      <c r="H10" s="255"/>
      <c r="I10" s="787"/>
      <c r="J10" s="760"/>
      <c r="K10" s="253">
        <f>+M10-L10</f>
        <v>41441</v>
      </c>
      <c r="L10" s="254">
        <v>152</v>
      </c>
      <c r="M10" s="253">
        <f>+O10-N10</f>
        <v>41593</v>
      </c>
      <c r="N10" s="254">
        <v>3</v>
      </c>
      <c r="O10" s="253">
        <f>+Q10-P10</f>
        <v>41596</v>
      </c>
      <c r="P10" s="254">
        <v>31</v>
      </c>
      <c r="Q10" s="276">
        <v>41627</v>
      </c>
      <c r="R10" s="277">
        <v>43</v>
      </c>
      <c r="S10" s="276">
        <v>41768</v>
      </c>
      <c r="T10" s="365">
        <v>5</v>
      </c>
      <c r="U10" s="276">
        <v>41773</v>
      </c>
      <c r="V10" s="276"/>
      <c r="W10" s="276">
        <v>41768</v>
      </c>
      <c r="X10" s="365">
        <f>Y10-W10</f>
        <v>5</v>
      </c>
      <c r="Y10" s="276">
        <v>41773</v>
      </c>
      <c r="Z10" s="365">
        <f>AA10-Y10</f>
        <v>54</v>
      </c>
      <c r="AA10" s="276">
        <f>Y10+54</f>
        <v>41827</v>
      </c>
      <c r="AB10" s="397">
        <f>AC10-AA10</f>
        <v>54</v>
      </c>
      <c r="AC10" s="276">
        <v>41881</v>
      </c>
      <c r="AD10" s="397">
        <f>AE10-AC10</f>
        <v>10</v>
      </c>
      <c r="AE10" s="276">
        <v>41891</v>
      </c>
      <c r="AF10" s="397">
        <f>AG10-AE10</f>
        <v>7</v>
      </c>
      <c r="AG10" s="276">
        <v>41898</v>
      </c>
      <c r="AH10" s="344">
        <f>AI10-AG10</f>
        <v>7</v>
      </c>
      <c r="AI10" s="276">
        <v>41905</v>
      </c>
      <c r="AJ10" s="344"/>
      <c r="AK10" s="276">
        <v>41932</v>
      </c>
      <c r="AL10" s="344">
        <v>4</v>
      </c>
      <c r="AM10" s="276">
        <v>41936</v>
      </c>
      <c r="AN10" s="344">
        <v>238</v>
      </c>
      <c r="AO10" s="255">
        <f>AM10+AN10</f>
        <v>42174</v>
      </c>
      <c r="AP10" s="256">
        <v>14</v>
      </c>
      <c r="AQ10" s="255">
        <f>AO10+AP10</f>
        <v>42188</v>
      </c>
      <c r="AR10" s="257">
        <v>547</v>
      </c>
      <c r="AS10" s="257">
        <v>18</v>
      </c>
      <c r="AT10" s="258">
        <f>AQ10+AR10</f>
        <v>42735</v>
      </c>
      <c r="AU10" s="259" t="s">
        <v>443</v>
      </c>
      <c r="AV10" s="830"/>
      <c r="AW10" s="693"/>
    </row>
    <row r="11" spans="1:49" ht="15" customHeight="1" x14ac:dyDescent="0.2">
      <c r="A11" s="122"/>
      <c r="B11" s="52" t="s">
        <v>14</v>
      </c>
      <c r="C11" s="655" t="s">
        <v>164</v>
      </c>
      <c r="D11" s="655" t="s">
        <v>164</v>
      </c>
      <c r="E11" s="655" t="s">
        <v>129</v>
      </c>
      <c r="F11" s="655" t="s">
        <v>131</v>
      </c>
      <c r="G11" s="655" t="s">
        <v>455</v>
      </c>
      <c r="H11" s="120"/>
      <c r="I11" s="615" t="s">
        <v>66</v>
      </c>
      <c r="J11" s="617" t="s">
        <v>83</v>
      </c>
      <c r="K11" s="53">
        <f>M11-L11</f>
        <v>40651</v>
      </c>
      <c r="L11" s="54">
        <v>14</v>
      </c>
      <c r="M11" s="53">
        <f>O11-N11</f>
        <v>40665</v>
      </c>
      <c r="N11" s="54"/>
      <c r="O11" s="53">
        <f>Q11-P11</f>
        <v>40665</v>
      </c>
      <c r="P11" s="54">
        <v>14</v>
      </c>
      <c r="Q11" s="53">
        <f>S11-R11</f>
        <v>40679</v>
      </c>
      <c r="R11" s="55">
        <v>7</v>
      </c>
      <c r="S11" s="53">
        <f>U11-T11</f>
        <v>40686</v>
      </c>
      <c r="T11" s="55"/>
      <c r="U11" s="53">
        <f>W11-V11</f>
        <v>40686</v>
      </c>
      <c r="V11" s="55">
        <v>7</v>
      </c>
      <c r="W11" s="53">
        <f>Y11-X11</f>
        <v>40693</v>
      </c>
      <c r="X11" s="55"/>
      <c r="Y11" s="53">
        <f>AA11-Z11</f>
        <v>40693</v>
      </c>
      <c r="Z11" s="55">
        <v>28</v>
      </c>
      <c r="AA11" s="53">
        <f>AC11-AB11</f>
        <v>40721</v>
      </c>
      <c r="AB11" s="72">
        <v>7</v>
      </c>
      <c r="AC11" s="53">
        <f>AE11-AD11</f>
        <v>40728</v>
      </c>
      <c r="AD11" s="55"/>
      <c r="AE11" s="53">
        <f>AG11-AF11</f>
        <v>40728</v>
      </c>
      <c r="AF11" s="55">
        <v>14</v>
      </c>
      <c r="AG11" s="53">
        <f>AI11-AH11</f>
        <v>40742</v>
      </c>
      <c r="AH11" s="55">
        <v>5</v>
      </c>
      <c r="AI11" s="53">
        <f>AK11-AJ11</f>
        <v>40747</v>
      </c>
      <c r="AJ11" s="55">
        <v>7</v>
      </c>
      <c r="AK11" s="53">
        <f>AM11-AL11</f>
        <v>40754</v>
      </c>
      <c r="AL11" s="55"/>
      <c r="AM11" s="53">
        <f>AO11-AN11</f>
        <v>40754</v>
      </c>
      <c r="AN11" s="55">
        <v>2</v>
      </c>
      <c r="AO11" s="56">
        <f>+AQ11-AP11</f>
        <v>40756</v>
      </c>
      <c r="AP11" s="55">
        <v>2</v>
      </c>
      <c r="AQ11" s="53">
        <v>40758</v>
      </c>
      <c r="AR11" s="57">
        <f>30.5*3</f>
        <v>91.5</v>
      </c>
      <c r="AS11" s="55">
        <f>AR11/30.5</f>
        <v>3</v>
      </c>
      <c r="AT11" s="58">
        <f>AQ11+AR11</f>
        <v>40849.5</v>
      </c>
      <c r="AU11" s="58" t="s">
        <v>36</v>
      </c>
      <c r="AV11" s="664"/>
      <c r="AW11" s="691"/>
    </row>
    <row r="12" spans="1:49" ht="15" customHeight="1" x14ac:dyDescent="0.2">
      <c r="A12" s="122"/>
      <c r="B12" s="13" t="s">
        <v>16</v>
      </c>
      <c r="C12" s="656"/>
      <c r="D12" s="656"/>
      <c r="E12" s="656"/>
      <c r="F12" s="656"/>
      <c r="G12" s="656"/>
      <c r="I12" s="616"/>
      <c r="J12" s="618"/>
      <c r="K12" s="232">
        <v>41975</v>
      </c>
      <c r="L12" s="190">
        <v>330</v>
      </c>
      <c r="M12" s="232">
        <f>K12+L12</f>
        <v>42305</v>
      </c>
      <c r="N12" s="190">
        <v>3</v>
      </c>
      <c r="O12" s="232">
        <f>M12+N12</f>
        <v>42308</v>
      </c>
      <c r="P12" s="190">
        <v>31</v>
      </c>
      <c r="Q12" s="232">
        <f>O12+P12</f>
        <v>42339</v>
      </c>
      <c r="R12" s="189">
        <v>14</v>
      </c>
      <c r="S12" s="232">
        <f>Q12+R12</f>
        <v>42353</v>
      </c>
      <c r="T12" s="189">
        <v>14</v>
      </c>
      <c r="U12" s="232">
        <f>S12+T12</f>
        <v>42367</v>
      </c>
      <c r="V12" s="189">
        <v>7</v>
      </c>
      <c r="W12" s="232">
        <f>U12+V12</f>
        <v>42374</v>
      </c>
      <c r="X12" s="189">
        <v>14</v>
      </c>
      <c r="Y12" s="232">
        <f>W12+X12</f>
        <v>42388</v>
      </c>
      <c r="Z12" s="189">
        <v>42</v>
      </c>
      <c r="AA12" s="232">
        <f>Y12+Z12</f>
        <v>42430</v>
      </c>
      <c r="AB12" s="252">
        <v>21</v>
      </c>
      <c r="AC12" s="232">
        <f>AA12+AB12</f>
        <v>42451</v>
      </c>
      <c r="AD12" s="189">
        <v>14</v>
      </c>
      <c r="AE12" s="232">
        <f>AC12+AD12</f>
        <v>42465</v>
      </c>
      <c r="AF12" s="189">
        <v>14</v>
      </c>
      <c r="AG12" s="232">
        <f>AE12+AF12</f>
        <v>42479</v>
      </c>
      <c r="AH12" s="189">
        <v>7</v>
      </c>
      <c r="AI12" s="232">
        <f>AG12+AH12</f>
        <v>42486</v>
      </c>
      <c r="AJ12" s="189">
        <v>21</v>
      </c>
      <c r="AK12" s="232">
        <f>AI12+AJ12</f>
        <v>42507</v>
      </c>
      <c r="AL12" s="189">
        <v>14</v>
      </c>
      <c r="AM12" s="232">
        <f>AK12+AL12</f>
        <v>42521</v>
      </c>
      <c r="AN12" s="189">
        <v>21</v>
      </c>
      <c r="AO12" s="232">
        <f>AM12+AN12</f>
        <v>42542</v>
      </c>
      <c r="AP12" s="189">
        <v>3</v>
      </c>
      <c r="AQ12" s="232">
        <f>AO12+AP12</f>
        <v>42545</v>
      </c>
      <c r="AR12" s="189">
        <f>AS12*30.5</f>
        <v>549</v>
      </c>
      <c r="AS12" s="189">
        <v>18</v>
      </c>
      <c r="AT12" s="233">
        <f>+AR12+AQ12</f>
        <v>43094</v>
      </c>
      <c r="AU12" s="64" t="s">
        <v>36</v>
      </c>
      <c r="AV12" s="665"/>
      <c r="AW12" s="692"/>
    </row>
    <row r="13" spans="1:49" ht="15" customHeight="1" x14ac:dyDescent="0.2">
      <c r="A13" s="122"/>
      <c r="B13" s="65" t="s">
        <v>0</v>
      </c>
      <c r="C13" s="657"/>
      <c r="D13" s="657"/>
      <c r="E13" s="657"/>
      <c r="F13" s="657"/>
      <c r="G13" s="657"/>
      <c r="H13" s="255"/>
      <c r="I13" s="787"/>
      <c r="J13" s="732"/>
      <c r="K13" s="127"/>
      <c r="L13" s="256"/>
      <c r="M13" s="260"/>
      <c r="N13" s="256">
        <f>O13-M13</f>
        <v>0</v>
      </c>
      <c r="O13" s="260"/>
      <c r="P13" s="256">
        <f>Q13-O13</f>
        <v>0</v>
      </c>
      <c r="Q13" s="260"/>
      <c r="R13" s="256">
        <f>S13-Q13</f>
        <v>0</v>
      </c>
      <c r="S13" s="260"/>
      <c r="T13" s="256">
        <f>U13-S13</f>
        <v>0</v>
      </c>
      <c r="U13" s="260"/>
      <c r="V13" s="256">
        <f>W13-U13</f>
        <v>0</v>
      </c>
      <c r="W13" s="260"/>
      <c r="X13" s="256">
        <f>Y13-W13</f>
        <v>0</v>
      </c>
      <c r="Y13" s="260"/>
      <c r="Z13" s="256">
        <f>AA13-Y13</f>
        <v>0</v>
      </c>
      <c r="AA13" s="260"/>
      <c r="AB13" s="256">
        <f>AC13-AA13</f>
        <v>0</v>
      </c>
      <c r="AC13" s="260"/>
      <c r="AD13" s="256">
        <f>AE13-AC13</f>
        <v>0</v>
      </c>
      <c r="AE13" s="260"/>
      <c r="AF13" s="256">
        <f>AG13-AE13</f>
        <v>0</v>
      </c>
      <c r="AG13" s="260"/>
      <c r="AH13" s="256">
        <f>AI13-AG13</f>
        <v>0</v>
      </c>
      <c r="AI13" s="260"/>
      <c r="AJ13" s="256">
        <f>AK13-AI13</f>
        <v>0</v>
      </c>
      <c r="AK13" s="260"/>
      <c r="AL13" s="256">
        <f>AM13-AK13</f>
        <v>0</v>
      </c>
      <c r="AM13" s="260"/>
      <c r="AN13" s="256">
        <f>AO13-AM13</f>
        <v>0</v>
      </c>
      <c r="AO13" s="260"/>
      <c r="AP13" s="256">
        <f>AQ13-AO13</f>
        <v>0</v>
      </c>
      <c r="AQ13" s="260"/>
      <c r="AR13" s="176"/>
      <c r="AS13" s="63">
        <f>AR13/30.5</f>
        <v>0</v>
      </c>
      <c r="AT13" s="64"/>
      <c r="AU13" s="69"/>
      <c r="AV13" s="666"/>
      <c r="AW13" s="693"/>
    </row>
    <row r="14" spans="1:49" ht="15" customHeight="1" x14ac:dyDescent="0.2">
      <c r="A14" s="122"/>
      <c r="B14" s="52" t="s">
        <v>14</v>
      </c>
      <c r="C14" s="655" t="s">
        <v>234</v>
      </c>
      <c r="D14" s="655" t="s">
        <v>234</v>
      </c>
      <c r="E14" s="655" t="s">
        <v>132</v>
      </c>
      <c r="F14" s="655" t="s">
        <v>133</v>
      </c>
      <c r="G14" s="655" t="s">
        <v>403</v>
      </c>
      <c r="H14" s="157"/>
      <c r="I14" s="615" t="s">
        <v>66</v>
      </c>
      <c r="J14" s="617" t="s">
        <v>37</v>
      </c>
      <c r="K14" s="53">
        <f>M14-L14</f>
        <v>41456</v>
      </c>
      <c r="L14" s="54">
        <v>14</v>
      </c>
      <c r="M14" s="53">
        <f>O14-N14</f>
        <v>41470</v>
      </c>
      <c r="N14" s="54">
        <v>14</v>
      </c>
      <c r="O14" s="53">
        <f>Q14-P14</f>
        <v>41484</v>
      </c>
      <c r="P14" s="54">
        <v>14</v>
      </c>
      <c r="Q14" s="53">
        <f>S14-R14</f>
        <v>41498</v>
      </c>
      <c r="R14" s="55">
        <v>7</v>
      </c>
      <c r="S14" s="53">
        <f>U14-T14</f>
        <v>41505</v>
      </c>
      <c r="T14" s="55">
        <v>14</v>
      </c>
      <c r="U14" s="53">
        <f>W14-V14</f>
        <v>41519</v>
      </c>
      <c r="V14" s="55">
        <v>7</v>
      </c>
      <c r="W14" s="53">
        <f>Y14-X14</f>
        <v>41526</v>
      </c>
      <c r="X14" s="55">
        <v>14</v>
      </c>
      <c r="Y14" s="53">
        <f>AA14-Z14</f>
        <v>41540</v>
      </c>
      <c r="Z14" s="55">
        <v>35</v>
      </c>
      <c r="AA14" s="53">
        <f>AC14-AB14</f>
        <v>41575</v>
      </c>
      <c r="AB14" s="72">
        <v>7</v>
      </c>
      <c r="AC14" s="53">
        <f>AE14-AD14</f>
        <v>41582</v>
      </c>
      <c r="AD14" s="55">
        <v>14</v>
      </c>
      <c r="AE14" s="53">
        <f>AG14-AF14</f>
        <v>41596</v>
      </c>
      <c r="AF14" s="55">
        <v>14</v>
      </c>
      <c r="AG14" s="53">
        <f>AI14-AH14</f>
        <v>41610</v>
      </c>
      <c r="AH14" s="55">
        <v>5</v>
      </c>
      <c r="AI14" s="53">
        <f>AK14-AJ14</f>
        <v>41615</v>
      </c>
      <c r="AJ14" s="55">
        <v>7</v>
      </c>
      <c r="AK14" s="53">
        <f>AM14-AL14</f>
        <v>41622</v>
      </c>
      <c r="AL14" s="55">
        <v>14</v>
      </c>
      <c r="AM14" s="53">
        <f>AO14-AN14</f>
        <v>41636</v>
      </c>
      <c r="AN14" s="55">
        <v>2</v>
      </c>
      <c r="AO14" s="56">
        <f>+AQ14-AP14</f>
        <v>41638</v>
      </c>
      <c r="AP14" s="55">
        <v>2</v>
      </c>
      <c r="AQ14" s="53">
        <v>41640</v>
      </c>
      <c r="AR14" s="57">
        <v>1098</v>
      </c>
      <c r="AS14" s="55">
        <f>AR14/30.5</f>
        <v>36</v>
      </c>
      <c r="AT14" s="58">
        <f>+AR14+AQ14</f>
        <v>42738</v>
      </c>
      <c r="AU14" s="58" t="s">
        <v>36</v>
      </c>
      <c r="AV14" s="822" t="s">
        <v>516</v>
      </c>
      <c r="AW14" s="691" t="s">
        <v>507</v>
      </c>
    </row>
    <row r="15" spans="1:49" ht="15" customHeight="1" x14ac:dyDescent="0.2">
      <c r="A15" s="122"/>
      <c r="B15" s="13" t="s">
        <v>16</v>
      </c>
      <c r="C15" s="656"/>
      <c r="D15" s="656"/>
      <c r="E15" s="656"/>
      <c r="F15" s="656"/>
      <c r="G15" s="656"/>
      <c r="H15" s="158"/>
      <c r="I15" s="616"/>
      <c r="J15" s="618"/>
      <c r="K15" s="232">
        <v>41461</v>
      </c>
      <c r="L15" s="190">
        <v>33</v>
      </c>
      <c r="M15" s="232">
        <f>K15+L15</f>
        <v>41494</v>
      </c>
      <c r="N15" s="190">
        <v>26</v>
      </c>
      <c r="O15" s="232">
        <f>M15+N15</f>
        <v>41520</v>
      </c>
      <c r="P15" s="190">
        <v>66</v>
      </c>
      <c r="Q15" s="232">
        <f>O15+P15</f>
        <v>41586</v>
      </c>
      <c r="R15" s="189">
        <v>50</v>
      </c>
      <c r="S15" s="232">
        <v>41674</v>
      </c>
      <c r="T15" s="189">
        <v>14</v>
      </c>
      <c r="U15" s="232">
        <f>S15+T15</f>
        <v>41688</v>
      </c>
      <c r="V15" s="189">
        <v>7</v>
      </c>
      <c r="W15" s="232">
        <f>U15+V15</f>
        <v>41695</v>
      </c>
      <c r="X15" s="189">
        <v>14</v>
      </c>
      <c r="Y15" s="232">
        <f>W15+X15</f>
        <v>41709</v>
      </c>
      <c r="Z15" s="189">
        <v>63</v>
      </c>
      <c r="AA15" s="232">
        <f>Y15+Z15</f>
        <v>41772</v>
      </c>
      <c r="AB15" s="252">
        <v>14</v>
      </c>
      <c r="AC15" s="232">
        <v>41835</v>
      </c>
      <c r="AD15" s="189">
        <v>14</v>
      </c>
      <c r="AE15" s="232">
        <f>AC15+AD15</f>
        <v>41849</v>
      </c>
      <c r="AF15" s="189">
        <v>14</v>
      </c>
      <c r="AG15" s="232">
        <f>AE15+AF15</f>
        <v>41863</v>
      </c>
      <c r="AH15" s="189">
        <v>5</v>
      </c>
      <c r="AI15" s="232">
        <f>AG15</f>
        <v>41863</v>
      </c>
      <c r="AJ15" s="189">
        <v>14</v>
      </c>
      <c r="AK15" s="232">
        <v>41920</v>
      </c>
      <c r="AL15" s="189">
        <v>8</v>
      </c>
      <c r="AM15" s="232">
        <f>AK15+AL15</f>
        <v>41928</v>
      </c>
      <c r="AN15" s="189">
        <v>35</v>
      </c>
      <c r="AO15" s="232">
        <f>AM15+AN15</f>
        <v>41963</v>
      </c>
      <c r="AP15" s="189">
        <v>7</v>
      </c>
      <c r="AQ15" s="232">
        <f>AO15+AP15</f>
        <v>41970</v>
      </c>
      <c r="AR15" s="189">
        <v>765</v>
      </c>
      <c r="AS15" s="72">
        <f>AR15/30.5</f>
        <v>25.081967213114755</v>
      </c>
      <c r="AT15" s="233">
        <f>AQ15+AR15</f>
        <v>42735</v>
      </c>
      <c r="AU15" s="64" t="s">
        <v>36</v>
      </c>
      <c r="AV15" s="823"/>
      <c r="AW15" s="692"/>
    </row>
    <row r="16" spans="1:49" ht="18.75" customHeight="1" x14ac:dyDescent="0.2">
      <c r="A16" s="122"/>
      <c r="B16" s="65" t="s">
        <v>0</v>
      </c>
      <c r="C16" s="657"/>
      <c r="D16" s="657"/>
      <c r="E16" s="657"/>
      <c r="F16" s="657"/>
      <c r="G16" s="657"/>
      <c r="H16" s="255"/>
      <c r="I16" s="787"/>
      <c r="J16" s="732"/>
      <c r="K16" s="261">
        <v>41461</v>
      </c>
      <c r="L16" s="262">
        <v>33</v>
      </c>
      <c r="M16" s="261">
        <f>K16+L16</f>
        <v>41494</v>
      </c>
      <c r="N16" s="262">
        <v>26</v>
      </c>
      <c r="O16" s="261">
        <f>M16+N16</f>
        <v>41520</v>
      </c>
      <c r="P16" s="262">
        <v>66</v>
      </c>
      <c r="Q16" s="279">
        <f>O16+P16</f>
        <v>41586</v>
      </c>
      <c r="R16" s="277">
        <v>88</v>
      </c>
      <c r="S16" s="279">
        <f>Q16+88</f>
        <v>41674</v>
      </c>
      <c r="T16" s="277">
        <v>34</v>
      </c>
      <c r="U16" s="279">
        <f>S16+T16</f>
        <v>41708</v>
      </c>
      <c r="V16" s="277">
        <v>4</v>
      </c>
      <c r="W16" s="279">
        <v>41712</v>
      </c>
      <c r="X16" s="277">
        <v>0</v>
      </c>
      <c r="Y16" s="279">
        <v>41708</v>
      </c>
      <c r="Z16" s="277">
        <v>63</v>
      </c>
      <c r="AA16" s="279">
        <f>Y16+Z16</f>
        <v>41771</v>
      </c>
      <c r="AB16" s="344">
        <f>AC16-AA16</f>
        <v>64</v>
      </c>
      <c r="AC16" s="279">
        <v>41835</v>
      </c>
      <c r="AD16" s="344">
        <f>AE16-AC16</f>
        <v>6</v>
      </c>
      <c r="AE16" s="279">
        <v>41841</v>
      </c>
      <c r="AF16" s="344">
        <f>AG16-AE16</f>
        <v>3</v>
      </c>
      <c r="AG16" s="279">
        <v>41844</v>
      </c>
      <c r="AH16" s="344">
        <f>AI16-AG16</f>
        <v>8</v>
      </c>
      <c r="AI16" s="279">
        <v>41852</v>
      </c>
      <c r="AJ16" s="398">
        <f>AK16-AI16</f>
        <v>68</v>
      </c>
      <c r="AK16" s="399">
        <v>41920</v>
      </c>
      <c r="AL16" s="254">
        <v>8</v>
      </c>
      <c r="AM16" s="261">
        <f>AK16+AL16</f>
        <v>41928</v>
      </c>
      <c r="AN16" s="254"/>
      <c r="AO16" s="261">
        <v>41988</v>
      </c>
      <c r="AP16" s="254">
        <v>7</v>
      </c>
      <c r="AQ16" s="261">
        <v>41988</v>
      </c>
      <c r="AR16" s="176">
        <v>747</v>
      </c>
      <c r="AS16" s="525">
        <f>AR16/30.5</f>
        <v>24.491803278688526</v>
      </c>
      <c r="AT16" s="263">
        <f>AQ16+AR16</f>
        <v>42735</v>
      </c>
      <c r="AU16" s="69"/>
      <c r="AV16" s="824"/>
      <c r="AW16" s="693"/>
    </row>
    <row r="17" spans="1:49" ht="15" customHeight="1" x14ac:dyDescent="0.2">
      <c r="A17" s="122"/>
      <c r="B17" s="52" t="s">
        <v>14</v>
      </c>
      <c r="C17" s="655" t="s">
        <v>184</v>
      </c>
      <c r="D17" s="655" t="s">
        <v>184</v>
      </c>
      <c r="E17" s="655" t="s">
        <v>132</v>
      </c>
      <c r="F17" s="655" t="s">
        <v>133</v>
      </c>
      <c r="G17" s="655" t="s">
        <v>435</v>
      </c>
      <c r="H17" s="120"/>
      <c r="I17" s="615" t="s">
        <v>66</v>
      </c>
      <c r="J17" s="758" t="s">
        <v>37</v>
      </c>
      <c r="K17" s="53">
        <f>M17-L17</f>
        <v>41623</v>
      </c>
      <c r="L17" s="54">
        <v>14</v>
      </c>
      <c r="M17" s="53">
        <f>O17-N17</f>
        <v>41637</v>
      </c>
      <c r="N17" s="54"/>
      <c r="O17" s="53">
        <f>Q17-P17</f>
        <v>41637</v>
      </c>
      <c r="P17" s="54">
        <v>14</v>
      </c>
      <c r="Q17" s="53">
        <f>S17-R17</f>
        <v>41651</v>
      </c>
      <c r="R17" s="55">
        <v>7</v>
      </c>
      <c r="S17" s="53">
        <f>U17-T17</f>
        <v>41658</v>
      </c>
      <c r="T17" s="55"/>
      <c r="U17" s="53">
        <f>W17-V17</f>
        <v>41658</v>
      </c>
      <c r="V17" s="55">
        <v>7</v>
      </c>
      <c r="W17" s="53">
        <f>Y17-X17</f>
        <v>41665</v>
      </c>
      <c r="X17" s="55"/>
      <c r="Y17" s="53">
        <f>AA17-Z17</f>
        <v>41665</v>
      </c>
      <c r="Z17" s="55">
        <v>28</v>
      </c>
      <c r="AA17" s="53">
        <f>AC17-AB17</f>
        <v>41693</v>
      </c>
      <c r="AB17" s="72">
        <v>7</v>
      </c>
      <c r="AC17" s="53">
        <f>AE17-AD17</f>
        <v>41700</v>
      </c>
      <c r="AD17" s="55"/>
      <c r="AE17" s="53">
        <f>AG17-AF17</f>
        <v>41700</v>
      </c>
      <c r="AF17" s="55">
        <v>14</v>
      </c>
      <c r="AG17" s="53">
        <f>AI17-AH17</f>
        <v>41714</v>
      </c>
      <c r="AH17" s="55">
        <v>5</v>
      </c>
      <c r="AI17" s="53">
        <f>AK17-AJ17</f>
        <v>41719</v>
      </c>
      <c r="AJ17" s="55">
        <v>7</v>
      </c>
      <c r="AK17" s="53">
        <f>AM17-AL17</f>
        <v>41726</v>
      </c>
      <c r="AL17" s="55"/>
      <c r="AM17" s="53">
        <f>AO17-AN17</f>
        <v>41726</v>
      </c>
      <c r="AN17" s="55">
        <v>2</v>
      </c>
      <c r="AO17" s="56">
        <f>+AQ17-AP17</f>
        <v>41728</v>
      </c>
      <c r="AP17" s="55">
        <v>2</v>
      </c>
      <c r="AQ17" s="53">
        <v>41730</v>
      </c>
      <c r="AR17" s="57">
        <f>30.5*AS17</f>
        <v>732</v>
      </c>
      <c r="AS17" s="55">
        <v>24</v>
      </c>
      <c r="AT17" s="58">
        <f>AQ17+AR17</f>
        <v>42462</v>
      </c>
      <c r="AU17" s="58" t="s">
        <v>36</v>
      </c>
      <c r="AV17" s="736" t="s">
        <v>510</v>
      </c>
      <c r="AW17" s="691" t="s">
        <v>504</v>
      </c>
    </row>
    <row r="18" spans="1:49" ht="15" customHeight="1" x14ac:dyDescent="0.2">
      <c r="A18" s="122"/>
      <c r="B18" s="13" t="s">
        <v>16</v>
      </c>
      <c r="C18" s="656"/>
      <c r="D18" s="656"/>
      <c r="E18" s="656"/>
      <c r="F18" s="656"/>
      <c r="G18" s="656"/>
      <c r="I18" s="616"/>
      <c r="J18" s="759"/>
      <c r="K18" s="232">
        <v>41492</v>
      </c>
      <c r="L18" s="190">
        <v>111</v>
      </c>
      <c r="M18" s="232">
        <v>41603</v>
      </c>
      <c r="N18" s="190">
        <v>3</v>
      </c>
      <c r="O18" s="232">
        <v>41606</v>
      </c>
      <c r="P18" s="190">
        <v>46</v>
      </c>
      <c r="Q18" s="232">
        <v>41652</v>
      </c>
      <c r="R18" s="189">
        <v>116</v>
      </c>
      <c r="S18" s="232">
        <v>41768</v>
      </c>
      <c r="T18" s="189">
        <v>5</v>
      </c>
      <c r="U18" s="232">
        <v>41773</v>
      </c>
      <c r="V18" s="189"/>
      <c r="W18" s="232">
        <v>41768</v>
      </c>
      <c r="X18" s="189">
        <v>5</v>
      </c>
      <c r="Y18" s="232">
        <v>41773</v>
      </c>
      <c r="Z18" s="189">
        <v>47</v>
      </c>
      <c r="AA18" s="232">
        <v>41820</v>
      </c>
      <c r="AB18" s="252">
        <v>58</v>
      </c>
      <c r="AC18" s="232">
        <f>AA18+AB18</f>
        <v>41878</v>
      </c>
      <c r="AD18" s="189">
        <v>14</v>
      </c>
      <c r="AE18" s="232">
        <v>41885</v>
      </c>
      <c r="AF18" s="189">
        <v>23</v>
      </c>
      <c r="AG18" s="232">
        <f>AE18+AF18</f>
        <v>41908</v>
      </c>
      <c r="AH18" s="189">
        <v>171</v>
      </c>
      <c r="AI18" s="232">
        <f>AG18+AH18</f>
        <v>42079</v>
      </c>
      <c r="AJ18" s="189"/>
      <c r="AK18" s="232">
        <f>AI18+AJ18</f>
        <v>42079</v>
      </c>
      <c r="AL18" s="189">
        <v>4</v>
      </c>
      <c r="AM18" s="232">
        <f>AK18+4</f>
        <v>42083</v>
      </c>
      <c r="AN18" s="189">
        <v>45</v>
      </c>
      <c r="AO18" s="232">
        <f>AM18+AN18</f>
        <v>42128</v>
      </c>
      <c r="AP18" s="189">
        <v>7</v>
      </c>
      <c r="AQ18" s="232">
        <f>AO18+AP18</f>
        <v>42135</v>
      </c>
      <c r="AR18" s="189">
        <v>600</v>
      </c>
      <c r="AS18" s="72">
        <f>AR18/30.5</f>
        <v>19.672131147540984</v>
      </c>
      <c r="AT18" s="233">
        <f>AQ18+AR18</f>
        <v>42735</v>
      </c>
      <c r="AU18" s="64" t="s">
        <v>36</v>
      </c>
      <c r="AV18" s="823"/>
      <c r="AW18" s="692"/>
    </row>
    <row r="19" spans="1:49" ht="21.75" customHeight="1" x14ac:dyDescent="0.2">
      <c r="A19" s="122"/>
      <c r="B19" s="65" t="s">
        <v>0</v>
      </c>
      <c r="C19" s="657"/>
      <c r="D19" s="657"/>
      <c r="E19" s="657"/>
      <c r="F19" s="657"/>
      <c r="G19" s="657"/>
      <c r="H19" s="255"/>
      <c r="I19" s="787"/>
      <c r="J19" s="760"/>
      <c r="K19" s="261">
        <f>+M19-L19</f>
        <v>41492</v>
      </c>
      <c r="L19" s="254">
        <v>111</v>
      </c>
      <c r="M19" s="261">
        <v>41603</v>
      </c>
      <c r="N19" s="254">
        <v>3</v>
      </c>
      <c r="O19" s="261">
        <v>41606</v>
      </c>
      <c r="P19" s="254">
        <v>46</v>
      </c>
      <c r="Q19" s="261">
        <f>O19+P19</f>
        <v>41652</v>
      </c>
      <c r="R19" s="366">
        <f>S19-Q19</f>
        <v>116</v>
      </c>
      <c r="S19" s="261">
        <v>41768</v>
      </c>
      <c r="T19" s="366">
        <f>U19-S19</f>
        <v>5</v>
      </c>
      <c r="U19" s="261">
        <v>41773</v>
      </c>
      <c r="V19" s="261"/>
      <c r="W19" s="261">
        <v>41768</v>
      </c>
      <c r="X19" s="366">
        <f>Y19-W19</f>
        <v>5</v>
      </c>
      <c r="Y19" s="261">
        <v>41773</v>
      </c>
      <c r="Z19" s="366">
        <f>AA19-Y19</f>
        <v>47</v>
      </c>
      <c r="AA19" s="261">
        <v>41820</v>
      </c>
      <c r="AB19" s="366">
        <v>58</v>
      </c>
      <c r="AC19" s="261">
        <f>AA19+AB19</f>
        <v>41878</v>
      </c>
      <c r="AD19" s="366"/>
      <c r="AE19" s="261">
        <v>41885</v>
      </c>
      <c r="AF19" s="366">
        <v>23</v>
      </c>
      <c r="AG19" s="261">
        <f>AE19+AF19</f>
        <v>41908</v>
      </c>
      <c r="AH19" s="254">
        <v>171</v>
      </c>
      <c r="AI19" s="261">
        <f>AG19+AH19</f>
        <v>42079</v>
      </c>
      <c r="AJ19" s="254"/>
      <c r="AK19" s="261">
        <f>AI19+AJ19</f>
        <v>42079</v>
      </c>
      <c r="AL19" s="254">
        <v>4</v>
      </c>
      <c r="AM19" s="261">
        <f>AK19+4</f>
        <v>42083</v>
      </c>
      <c r="AN19" s="277">
        <v>48</v>
      </c>
      <c r="AO19" s="279">
        <f>AM19+AN19</f>
        <v>42131</v>
      </c>
      <c r="AP19" s="277"/>
      <c r="AQ19" s="279">
        <f>AO19</f>
        <v>42131</v>
      </c>
      <c r="AR19" s="176">
        <v>604</v>
      </c>
      <c r="AS19" s="72">
        <f>AR19/30.5</f>
        <v>19.803278688524589</v>
      </c>
      <c r="AT19" s="233">
        <f>AQ19+AR19</f>
        <v>42735</v>
      </c>
      <c r="AU19" s="69"/>
      <c r="AV19" s="824"/>
      <c r="AW19" s="693"/>
    </row>
    <row r="20" spans="1:49" ht="15" customHeight="1" x14ac:dyDescent="0.2">
      <c r="A20" s="122"/>
      <c r="B20" s="52" t="s">
        <v>14</v>
      </c>
      <c r="C20" s="655" t="s">
        <v>185</v>
      </c>
      <c r="D20" s="655" t="s">
        <v>185</v>
      </c>
      <c r="E20" s="655" t="s">
        <v>132</v>
      </c>
      <c r="F20" s="655" t="s">
        <v>134</v>
      </c>
      <c r="G20" s="655" t="s">
        <v>473</v>
      </c>
      <c r="H20" s="120"/>
      <c r="I20" s="615" t="s">
        <v>66</v>
      </c>
      <c r="J20" s="617" t="s">
        <v>37</v>
      </c>
      <c r="K20" s="53">
        <f>M20-L20</f>
        <v>41623</v>
      </c>
      <c r="L20" s="54">
        <v>14</v>
      </c>
      <c r="M20" s="53">
        <f>O20-N20</f>
        <v>41637</v>
      </c>
      <c r="N20" s="54"/>
      <c r="O20" s="53">
        <f>Q20-P20</f>
        <v>41637</v>
      </c>
      <c r="P20" s="54">
        <v>14</v>
      </c>
      <c r="Q20" s="53">
        <f>S20-R20</f>
        <v>41651</v>
      </c>
      <c r="R20" s="55">
        <v>7</v>
      </c>
      <c r="S20" s="53">
        <f>U20-T20</f>
        <v>41658</v>
      </c>
      <c r="T20" s="55"/>
      <c r="U20" s="53">
        <f>W20-V20</f>
        <v>41658</v>
      </c>
      <c r="V20" s="55">
        <v>7</v>
      </c>
      <c r="W20" s="53">
        <f>Y20-X20</f>
        <v>41665</v>
      </c>
      <c r="X20" s="55"/>
      <c r="Y20" s="53">
        <f>AA20-Z20</f>
        <v>41665</v>
      </c>
      <c r="Z20" s="55">
        <v>28</v>
      </c>
      <c r="AA20" s="53">
        <f>AC20-AB20</f>
        <v>41693</v>
      </c>
      <c r="AB20" s="72">
        <v>7</v>
      </c>
      <c r="AC20" s="53">
        <f>AE20-AD20</f>
        <v>41700</v>
      </c>
      <c r="AD20" s="55"/>
      <c r="AE20" s="53">
        <f>AG20-AF20</f>
        <v>41700</v>
      </c>
      <c r="AF20" s="55">
        <v>14</v>
      </c>
      <c r="AG20" s="53">
        <f>AI20-AH20</f>
        <v>41714</v>
      </c>
      <c r="AH20" s="55">
        <v>5</v>
      </c>
      <c r="AI20" s="53">
        <f>AK20-AJ20</f>
        <v>41719</v>
      </c>
      <c r="AJ20" s="55">
        <v>7</v>
      </c>
      <c r="AK20" s="53">
        <f>AM20-AL20</f>
        <v>41726</v>
      </c>
      <c r="AL20" s="55"/>
      <c r="AM20" s="53">
        <f>AO20-AN20</f>
        <v>41726</v>
      </c>
      <c r="AN20" s="55">
        <v>2</v>
      </c>
      <c r="AO20" s="56">
        <f>+AQ20-AP20</f>
        <v>41728</v>
      </c>
      <c r="AP20" s="55">
        <v>2</v>
      </c>
      <c r="AQ20" s="53">
        <v>41730</v>
      </c>
      <c r="AR20" s="131">
        <f>+AS20*30.5</f>
        <v>915</v>
      </c>
      <c r="AS20" s="55">
        <v>30</v>
      </c>
      <c r="AT20" s="58">
        <f>+AQ20+AR20</f>
        <v>42645</v>
      </c>
      <c r="AU20" s="58" t="s">
        <v>36</v>
      </c>
      <c r="AV20" s="64"/>
      <c r="AW20" s="129"/>
    </row>
    <row r="21" spans="1:49" ht="15" customHeight="1" x14ac:dyDescent="0.2">
      <c r="A21" s="122"/>
      <c r="B21" s="13" t="s">
        <v>16</v>
      </c>
      <c r="C21" s="656"/>
      <c r="D21" s="656"/>
      <c r="E21" s="656"/>
      <c r="F21" s="656"/>
      <c r="G21" s="656"/>
      <c r="I21" s="616"/>
      <c r="J21" s="618"/>
      <c r="K21" s="232">
        <v>42399</v>
      </c>
      <c r="L21" s="190">
        <v>30</v>
      </c>
      <c r="M21" s="232">
        <f>K21+L21</f>
        <v>42429</v>
      </c>
      <c r="N21" s="190">
        <v>14</v>
      </c>
      <c r="O21" s="232">
        <f>M21+N21</f>
        <v>42443</v>
      </c>
      <c r="P21" s="190">
        <v>30</v>
      </c>
      <c r="Q21" s="232">
        <f>O21+P21</f>
        <v>42473</v>
      </c>
      <c r="R21" s="189">
        <v>21</v>
      </c>
      <c r="S21" s="232">
        <f>Q21+R21</f>
        <v>42494</v>
      </c>
      <c r="T21" s="189">
        <v>14</v>
      </c>
      <c r="U21" s="232">
        <f>S21+T21</f>
        <v>42508</v>
      </c>
      <c r="V21" s="189">
        <v>7</v>
      </c>
      <c r="W21" s="232">
        <f>U21+V21</f>
        <v>42515</v>
      </c>
      <c r="X21" s="189">
        <v>60</v>
      </c>
      <c r="Y21" s="232">
        <f>W21+X21</f>
        <v>42575</v>
      </c>
      <c r="Z21" s="189">
        <v>42</v>
      </c>
      <c r="AA21" s="232">
        <f>Y21+Z21</f>
        <v>42617</v>
      </c>
      <c r="AB21" s="252">
        <v>14</v>
      </c>
      <c r="AC21" s="232">
        <f>AA21+AB21</f>
        <v>42631</v>
      </c>
      <c r="AD21" s="189">
        <v>14</v>
      </c>
      <c r="AE21" s="232">
        <f>AC21+AD21</f>
        <v>42645</v>
      </c>
      <c r="AF21" s="189">
        <v>14</v>
      </c>
      <c r="AG21" s="232">
        <f>AE21+AF21</f>
        <v>42659</v>
      </c>
      <c r="AH21" s="189">
        <v>5</v>
      </c>
      <c r="AI21" s="232">
        <f>AG21+AH21</f>
        <v>42664</v>
      </c>
      <c r="AJ21" s="189">
        <v>14</v>
      </c>
      <c r="AK21" s="232">
        <f>AI21+AJ21</f>
        <v>42678</v>
      </c>
      <c r="AL21" s="189">
        <v>14</v>
      </c>
      <c r="AM21" s="232">
        <f>AK21+AL21</f>
        <v>42692</v>
      </c>
      <c r="AN21" s="189">
        <v>14</v>
      </c>
      <c r="AO21" s="232">
        <f>AM21+AN21</f>
        <v>42706</v>
      </c>
      <c r="AP21" s="189">
        <v>7</v>
      </c>
      <c r="AQ21" s="232">
        <f>AO21+AP21</f>
        <v>42713</v>
      </c>
      <c r="AR21" s="189">
        <v>365</v>
      </c>
      <c r="AS21" s="189">
        <v>24</v>
      </c>
      <c r="AT21" s="233">
        <f>AQ21+AR21</f>
        <v>43078</v>
      </c>
      <c r="AU21" s="64" t="s">
        <v>36</v>
      </c>
      <c r="AV21" s="64"/>
      <c r="AW21" s="129"/>
    </row>
    <row r="22" spans="1:49" ht="18.75" customHeight="1" x14ac:dyDescent="0.2">
      <c r="A22" s="122"/>
      <c r="B22" s="65" t="s">
        <v>0</v>
      </c>
      <c r="C22" s="657"/>
      <c r="D22" s="657"/>
      <c r="E22" s="657"/>
      <c r="F22" s="657"/>
      <c r="G22" s="657"/>
      <c r="H22" s="260"/>
      <c r="I22" s="787"/>
      <c r="J22" s="732"/>
      <c r="K22" s="260"/>
      <c r="L22" s="256"/>
      <c r="M22" s="260"/>
      <c r="N22" s="256"/>
      <c r="O22" s="260"/>
      <c r="P22" s="256"/>
      <c r="Q22" s="260"/>
      <c r="R22" s="256"/>
      <c r="S22" s="260"/>
      <c r="T22" s="256"/>
      <c r="U22" s="260"/>
      <c r="V22" s="256"/>
      <c r="W22" s="260"/>
      <c r="X22" s="256"/>
      <c r="Y22" s="260"/>
      <c r="Z22" s="256"/>
      <c r="AA22" s="260"/>
      <c r="AB22" s="256"/>
      <c r="AC22" s="260"/>
      <c r="AD22" s="256"/>
      <c r="AE22" s="260"/>
      <c r="AF22" s="256"/>
      <c r="AG22" s="260"/>
      <c r="AH22" s="256"/>
      <c r="AI22" s="260"/>
      <c r="AJ22" s="256"/>
      <c r="AK22" s="260"/>
      <c r="AL22" s="256"/>
      <c r="AM22" s="260"/>
      <c r="AN22" s="256"/>
      <c r="AO22" s="260"/>
      <c r="AP22" s="256"/>
      <c r="AQ22" s="263"/>
      <c r="AR22" s="176"/>
      <c r="AS22" s="176"/>
      <c r="AT22" s="263"/>
      <c r="AU22" s="130"/>
      <c r="AV22" s="64"/>
      <c r="AW22" s="129"/>
    </row>
    <row r="23" spans="1:49" s="267" customFormat="1" ht="15" customHeight="1" x14ac:dyDescent="0.2">
      <c r="A23" s="264"/>
      <c r="B23" s="265" t="s">
        <v>14</v>
      </c>
      <c r="C23" s="813" t="s">
        <v>186</v>
      </c>
      <c r="D23" s="813" t="s">
        <v>186</v>
      </c>
      <c r="E23" s="813" t="s">
        <v>132</v>
      </c>
      <c r="F23" s="813" t="s">
        <v>134</v>
      </c>
      <c r="G23" s="649" t="s">
        <v>154</v>
      </c>
      <c r="H23" s="216"/>
      <c r="I23" s="816" t="s">
        <v>88</v>
      </c>
      <c r="J23" s="819" t="s">
        <v>37</v>
      </c>
      <c r="K23" s="217">
        <f>M23-L23</f>
        <v>41794</v>
      </c>
      <c r="L23" s="218">
        <v>14</v>
      </c>
      <c r="M23" s="217">
        <f>O23-N23</f>
        <v>41808</v>
      </c>
      <c r="N23" s="218">
        <v>14</v>
      </c>
      <c r="O23" s="217">
        <f>Q23-P23</f>
        <v>41822</v>
      </c>
      <c r="P23" s="218"/>
      <c r="Q23" s="217">
        <f>S23-R23</f>
        <v>41822</v>
      </c>
      <c r="R23" s="219"/>
      <c r="S23" s="217">
        <f>U23-T23</f>
        <v>41822</v>
      </c>
      <c r="T23" s="219"/>
      <c r="U23" s="217">
        <f>W23-V23</f>
        <v>41822</v>
      </c>
      <c r="V23" s="219">
        <v>2</v>
      </c>
      <c r="W23" s="217">
        <f>Y23-X23</f>
        <v>41824</v>
      </c>
      <c r="X23" s="219">
        <v>14</v>
      </c>
      <c r="Y23" s="217">
        <f>AA23-Z23</f>
        <v>41838</v>
      </c>
      <c r="Z23" s="219">
        <v>28</v>
      </c>
      <c r="AA23" s="217">
        <f>AC23-AB23</f>
        <v>41866</v>
      </c>
      <c r="AB23" s="266">
        <v>7</v>
      </c>
      <c r="AC23" s="217">
        <f>AE23-AD23</f>
        <v>41873</v>
      </c>
      <c r="AD23" s="219">
        <v>14</v>
      </c>
      <c r="AE23" s="217">
        <f>AG23-AF23</f>
        <v>41887</v>
      </c>
      <c r="AF23" s="219"/>
      <c r="AG23" s="217">
        <f>AI23-AH23</f>
        <v>41887</v>
      </c>
      <c r="AH23" s="219">
        <v>1</v>
      </c>
      <c r="AI23" s="217">
        <f>AK23-AJ23</f>
        <v>41888</v>
      </c>
      <c r="AJ23" s="219">
        <v>7</v>
      </c>
      <c r="AK23" s="217">
        <f>AM23-AL23</f>
        <v>41895</v>
      </c>
      <c r="AL23" s="219">
        <v>14</v>
      </c>
      <c r="AM23" s="217">
        <f>AO23-AN23</f>
        <v>41909</v>
      </c>
      <c r="AN23" s="219">
        <v>2</v>
      </c>
      <c r="AO23" s="217">
        <f>+AQ23-AP23</f>
        <v>41911</v>
      </c>
      <c r="AP23" s="219">
        <v>2</v>
      </c>
      <c r="AQ23" s="217">
        <v>41913</v>
      </c>
      <c r="AR23" s="219">
        <f>+AS23*30.5</f>
        <v>366</v>
      </c>
      <c r="AS23" s="219">
        <v>12</v>
      </c>
      <c r="AT23" s="220">
        <f>+AR23+AQ23</f>
        <v>42279</v>
      </c>
      <c r="AU23" s="220" t="s">
        <v>36</v>
      </c>
      <c r="AV23" s="794"/>
      <c r="AW23" s="825"/>
    </row>
    <row r="24" spans="1:49" s="267" customFormat="1" ht="15" customHeight="1" x14ac:dyDescent="0.2">
      <c r="A24" s="264"/>
      <c r="B24" s="268" t="s">
        <v>16</v>
      </c>
      <c r="C24" s="814"/>
      <c r="D24" s="814"/>
      <c r="E24" s="814"/>
      <c r="F24" s="814"/>
      <c r="G24" s="650"/>
      <c r="H24" s="221"/>
      <c r="I24" s="817"/>
      <c r="J24" s="820"/>
      <c r="K24" s="222">
        <f>+M24-L24</f>
        <v>42408</v>
      </c>
      <c r="L24" s="223">
        <v>14</v>
      </c>
      <c r="M24" s="222">
        <f>+O24-N24</f>
        <v>42422</v>
      </c>
      <c r="N24" s="223">
        <v>14</v>
      </c>
      <c r="O24" s="222">
        <f>+Q24-P24</f>
        <v>42436</v>
      </c>
      <c r="P24" s="223"/>
      <c r="Q24" s="222">
        <f>+S24-R24</f>
        <v>42436</v>
      </c>
      <c r="R24" s="224"/>
      <c r="S24" s="222">
        <f>+U24-T244</f>
        <v>42436</v>
      </c>
      <c r="T24" s="224"/>
      <c r="U24" s="222">
        <f>+W24-V24</f>
        <v>42436</v>
      </c>
      <c r="V24" s="224">
        <v>7</v>
      </c>
      <c r="W24" s="222">
        <f>+Y24-X24</f>
        <v>42443</v>
      </c>
      <c r="X24" s="224">
        <v>14</v>
      </c>
      <c r="Y24" s="222">
        <f>+AA24-Z24</f>
        <v>42457</v>
      </c>
      <c r="Z24" s="224">
        <v>28</v>
      </c>
      <c r="AA24" s="222">
        <f>+AC24-AB24</f>
        <v>42485</v>
      </c>
      <c r="AB24" s="269">
        <v>14</v>
      </c>
      <c r="AC24" s="222">
        <f>+AE24-AD24</f>
        <v>42499</v>
      </c>
      <c r="AD24" s="224">
        <v>14</v>
      </c>
      <c r="AE24" s="222">
        <f>+AG24-AF24</f>
        <v>42513</v>
      </c>
      <c r="AF24" s="224"/>
      <c r="AG24" s="222">
        <f>+AI24-AH24</f>
        <v>42513</v>
      </c>
      <c r="AH24" s="224">
        <v>5</v>
      </c>
      <c r="AI24" s="222">
        <f>+AK24-AJ24</f>
        <v>42518</v>
      </c>
      <c r="AJ24" s="224">
        <v>14</v>
      </c>
      <c r="AK24" s="222">
        <f>+AM24-AL24</f>
        <v>42532</v>
      </c>
      <c r="AL24" s="224">
        <v>14</v>
      </c>
      <c r="AM24" s="222">
        <f>+AO24-AN24</f>
        <v>42546</v>
      </c>
      <c r="AN24" s="224">
        <v>2</v>
      </c>
      <c r="AO24" s="222">
        <f>+AQ24-AP24</f>
        <v>42548</v>
      </c>
      <c r="AP24" s="224">
        <v>7</v>
      </c>
      <c r="AQ24" s="222">
        <v>42555</v>
      </c>
      <c r="AR24" s="224">
        <f>30.5*12</f>
        <v>366</v>
      </c>
      <c r="AS24" s="224">
        <v>12</v>
      </c>
      <c r="AT24" s="225">
        <f>+AR24+AQ24</f>
        <v>42921</v>
      </c>
      <c r="AU24" s="225" t="s">
        <v>36</v>
      </c>
      <c r="AV24" s="795"/>
      <c r="AW24" s="826"/>
    </row>
    <row r="25" spans="1:49" s="267" customFormat="1" ht="15" customHeight="1" x14ac:dyDescent="0.2">
      <c r="A25" s="264"/>
      <c r="B25" s="271" t="s">
        <v>0</v>
      </c>
      <c r="C25" s="815"/>
      <c r="D25" s="815"/>
      <c r="E25" s="815"/>
      <c r="F25" s="815"/>
      <c r="G25" s="651"/>
      <c r="H25" s="222"/>
      <c r="I25" s="818"/>
      <c r="J25" s="821"/>
      <c r="K25" s="222"/>
      <c r="L25" s="227">
        <f>M25-K25</f>
        <v>0</v>
      </c>
      <c r="M25" s="222"/>
      <c r="N25" s="227">
        <f>O25-M25</f>
        <v>0</v>
      </c>
      <c r="O25" s="222"/>
      <c r="P25" s="227">
        <f>Q25-O25</f>
        <v>0</v>
      </c>
      <c r="Q25" s="222"/>
      <c r="R25" s="227">
        <f>S25-Q25</f>
        <v>0</v>
      </c>
      <c r="S25" s="222"/>
      <c r="T25" s="227">
        <f>U25-S25</f>
        <v>0</v>
      </c>
      <c r="U25" s="222"/>
      <c r="V25" s="227">
        <f>W25-U25</f>
        <v>0</v>
      </c>
      <c r="W25" s="222"/>
      <c r="X25" s="227">
        <f>Y25-W25</f>
        <v>0</v>
      </c>
      <c r="Y25" s="222"/>
      <c r="Z25" s="227">
        <f>AA25-Y25</f>
        <v>0</v>
      </c>
      <c r="AA25" s="222"/>
      <c r="AB25" s="227">
        <f>AC25-AA25</f>
        <v>0</v>
      </c>
      <c r="AC25" s="222"/>
      <c r="AD25" s="227">
        <f>AE25-AC25</f>
        <v>0</v>
      </c>
      <c r="AE25" s="222"/>
      <c r="AF25" s="227">
        <f>AG25-AE25</f>
        <v>0</v>
      </c>
      <c r="AG25" s="222"/>
      <c r="AH25" s="227">
        <f>AI25-AG25</f>
        <v>0</v>
      </c>
      <c r="AI25" s="222"/>
      <c r="AJ25" s="227">
        <f>AK25-AI25</f>
        <v>0</v>
      </c>
      <c r="AK25" s="222"/>
      <c r="AL25" s="227">
        <f>AM25-AK25</f>
        <v>0</v>
      </c>
      <c r="AM25" s="222"/>
      <c r="AN25" s="227">
        <f>AO25-AM25</f>
        <v>0</v>
      </c>
      <c r="AO25" s="222"/>
      <c r="AP25" s="227">
        <f>AQ25-AO25</f>
        <v>0</v>
      </c>
      <c r="AQ25" s="222"/>
      <c r="AR25" s="224"/>
      <c r="AS25" s="224">
        <f>AR25/30.5</f>
        <v>0</v>
      </c>
      <c r="AT25" s="225">
        <f>AQ25+AR25</f>
        <v>0</v>
      </c>
      <c r="AU25" s="230"/>
      <c r="AV25" s="796"/>
      <c r="AW25" s="827"/>
    </row>
    <row r="26" spans="1:49" s="267" customFormat="1" ht="15" customHeight="1" x14ac:dyDescent="0.2">
      <c r="A26" s="264"/>
      <c r="B26" s="265" t="s">
        <v>14</v>
      </c>
      <c r="C26" s="813" t="s">
        <v>186</v>
      </c>
      <c r="D26" s="813" t="s">
        <v>186</v>
      </c>
      <c r="E26" s="813" t="s">
        <v>135</v>
      </c>
      <c r="F26" s="813" t="s">
        <v>136</v>
      </c>
      <c r="G26" s="649" t="s">
        <v>243</v>
      </c>
      <c r="H26" s="216"/>
      <c r="I26" s="816" t="s">
        <v>66</v>
      </c>
      <c r="J26" s="819" t="s">
        <v>83</v>
      </c>
      <c r="K26" s="217">
        <f>M26-L26</f>
        <v>41623</v>
      </c>
      <c r="L26" s="218">
        <v>14</v>
      </c>
      <c r="M26" s="217">
        <f>O26-N26</f>
        <v>41637</v>
      </c>
      <c r="N26" s="218"/>
      <c r="O26" s="217">
        <f>Q26-P26</f>
        <v>41637</v>
      </c>
      <c r="P26" s="218">
        <v>14</v>
      </c>
      <c r="Q26" s="217">
        <f>S26-R26</f>
        <v>41651</v>
      </c>
      <c r="R26" s="219">
        <v>7</v>
      </c>
      <c r="S26" s="217">
        <f>U26-T26</f>
        <v>41658</v>
      </c>
      <c r="T26" s="219"/>
      <c r="U26" s="217">
        <f>W26-V26</f>
        <v>41658</v>
      </c>
      <c r="V26" s="219">
        <v>7</v>
      </c>
      <c r="W26" s="217">
        <f>Y26-X26</f>
        <v>41665</v>
      </c>
      <c r="X26" s="219"/>
      <c r="Y26" s="217">
        <f>AA26-Z26</f>
        <v>41665</v>
      </c>
      <c r="Z26" s="219">
        <v>28</v>
      </c>
      <c r="AA26" s="217">
        <f>AC26-AB26</f>
        <v>41693</v>
      </c>
      <c r="AB26" s="266">
        <v>7</v>
      </c>
      <c r="AC26" s="217">
        <f>AE26-AD26</f>
        <v>41700</v>
      </c>
      <c r="AD26" s="219"/>
      <c r="AE26" s="217">
        <f>AG26-AF26</f>
        <v>41700</v>
      </c>
      <c r="AF26" s="219">
        <v>14</v>
      </c>
      <c r="AG26" s="217">
        <f>AI26-AH26</f>
        <v>41714</v>
      </c>
      <c r="AH26" s="219">
        <v>5</v>
      </c>
      <c r="AI26" s="217">
        <f>AK26-AJ26</f>
        <v>41719</v>
      </c>
      <c r="AJ26" s="219">
        <v>7</v>
      </c>
      <c r="AK26" s="217">
        <f>AM26-AL26</f>
        <v>41726</v>
      </c>
      <c r="AL26" s="219"/>
      <c r="AM26" s="217">
        <f>AO26-AN26</f>
        <v>41726</v>
      </c>
      <c r="AN26" s="219">
        <v>2</v>
      </c>
      <c r="AO26" s="217">
        <f>+AQ26-AP26</f>
        <v>41728</v>
      </c>
      <c r="AP26" s="219">
        <v>2</v>
      </c>
      <c r="AQ26" s="217">
        <v>41730</v>
      </c>
      <c r="AR26" s="219">
        <f>+AS26*30.5</f>
        <v>1098</v>
      </c>
      <c r="AS26" s="219">
        <v>36</v>
      </c>
      <c r="AT26" s="220">
        <f>+AQ26+AR26</f>
        <v>42828</v>
      </c>
      <c r="AU26" s="220" t="s">
        <v>36</v>
      </c>
      <c r="AV26" s="794"/>
      <c r="AW26" s="825"/>
    </row>
    <row r="27" spans="1:49" s="267" customFormat="1" ht="15" customHeight="1" x14ac:dyDescent="0.2">
      <c r="A27" s="264"/>
      <c r="B27" s="268" t="s">
        <v>16</v>
      </c>
      <c r="C27" s="814"/>
      <c r="D27" s="814"/>
      <c r="E27" s="814"/>
      <c r="F27" s="814"/>
      <c r="G27" s="650"/>
      <c r="H27" s="221"/>
      <c r="I27" s="817"/>
      <c r="J27" s="820"/>
      <c r="K27" s="222"/>
      <c r="L27" s="223"/>
      <c r="M27" s="222"/>
      <c r="N27" s="223"/>
      <c r="O27" s="222"/>
      <c r="P27" s="223"/>
      <c r="Q27" s="222"/>
      <c r="R27" s="224"/>
      <c r="S27" s="222"/>
      <c r="T27" s="224"/>
      <c r="U27" s="222"/>
      <c r="V27" s="224"/>
      <c r="W27" s="222"/>
      <c r="X27" s="224"/>
      <c r="Y27" s="222"/>
      <c r="Z27" s="224"/>
      <c r="AA27" s="222"/>
      <c r="AB27" s="269"/>
      <c r="AC27" s="222"/>
      <c r="AD27" s="224"/>
      <c r="AE27" s="222"/>
      <c r="AF27" s="224"/>
      <c r="AG27" s="222"/>
      <c r="AH27" s="224"/>
      <c r="AI27" s="222"/>
      <c r="AJ27" s="224"/>
      <c r="AK27" s="222"/>
      <c r="AL27" s="224"/>
      <c r="AM27" s="222"/>
      <c r="AN27" s="224"/>
      <c r="AO27" s="222"/>
      <c r="AP27" s="224"/>
      <c r="AQ27" s="222"/>
      <c r="AR27" s="224"/>
      <c r="AS27" s="224"/>
      <c r="AT27" s="225"/>
      <c r="AU27" s="225" t="s">
        <v>36</v>
      </c>
      <c r="AV27" s="795"/>
      <c r="AW27" s="826"/>
    </row>
    <row r="28" spans="1:49" s="267" customFormat="1" ht="15" customHeight="1" x14ac:dyDescent="0.2">
      <c r="A28" s="264"/>
      <c r="B28" s="271" t="s">
        <v>0</v>
      </c>
      <c r="C28" s="815"/>
      <c r="D28" s="815"/>
      <c r="E28" s="815"/>
      <c r="F28" s="815"/>
      <c r="G28" s="651"/>
      <c r="H28" s="222"/>
      <c r="I28" s="818"/>
      <c r="J28" s="821"/>
      <c r="K28" s="222"/>
      <c r="L28" s="227"/>
      <c r="M28" s="222"/>
      <c r="N28" s="227"/>
      <c r="O28" s="222"/>
      <c r="P28" s="227"/>
      <c r="Q28" s="222"/>
      <c r="R28" s="227"/>
      <c r="S28" s="222"/>
      <c r="T28" s="227"/>
      <c r="U28" s="222"/>
      <c r="V28" s="227"/>
      <c r="W28" s="222"/>
      <c r="X28" s="227"/>
      <c r="Y28" s="222"/>
      <c r="Z28" s="227"/>
      <c r="AA28" s="222"/>
      <c r="AB28" s="227"/>
      <c r="AC28" s="222"/>
      <c r="AD28" s="227"/>
      <c r="AE28" s="222"/>
      <c r="AF28" s="227"/>
      <c r="AG28" s="222"/>
      <c r="AH28" s="227"/>
      <c r="AI28" s="222"/>
      <c r="AJ28" s="227"/>
      <c r="AK28" s="222"/>
      <c r="AL28" s="227"/>
      <c r="AM28" s="222"/>
      <c r="AN28" s="227"/>
      <c r="AO28" s="222"/>
      <c r="AP28" s="227"/>
      <c r="AQ28" s="222"/>
      <c r="AR28" s="224"/>
      <c r="AS28" s="224"/>
      <c r="AT28" s="225"/>
      <c r="AU28" s="230"/>
      <c r="AV28" s="796"/>
      <c r="AW28" s="827"/>
    </row>
    <row r="29" spans="1:49" s="267" customFormat="1" ht="15" customHeight="1" x14ac:dyDescent="0.2">
      <c r="A29" s="773" t="s">
        <v>442</v>
      </c>
      <c r="B29" s="500" t="s">
        <v>14</v>
      </c>
      <c r="C29" s="614" t="s">
        <v>476</v>
      </c>
      <c r="D29" s="614" t="s">
        <v>476</v>
      </c>
      <c r="E29" s="614" t="s">
        <v>135</v>
      </c>
      <c r="F29" s="614" t="s">
        <v>136</v>
      </c>
      <c r="G29" s="614" t="s">
        <v>475</v>
      </c>
      <c r="H29" s="351"/>
      <c r="I29" s="767" t="s">
        <v>66</v>
      </c>
      <c r="J29" s="758" t="s">
        <v>37</v>
      </c>
      <c r="K29" s="352">
        <v>41698</v>
      </c>
      <c r="L29" s="353">
        <v>33</v>
      </c>
      <c r="M29" s="352">
        <f>K29+L29</f>
        <v>41731</v>
      </c>
      <c r="N29" s="353">
        <v>26</v>
      </c>
      <c r="O29" s="352">
        <f>M29+N29</f>
        <v>41757</v>
      </c>
      <c r="P29" s="353">
        <v>66</v>
      </c>
      <c r="Q29" s="352">
        <f>O29+P29</f>
        <v>41823</v>
      </c>
      <c r="R29" s="354">
        <v>21</v>
      </c>
      <c r="S29" s="352">
        <f>Q29+R29</f>
        <v>41844</v>
      </c>
      <c r="T29" s="354">
        <v>14</v>
      </c>
      <c r="U29" s="352">
        <f>S29+T29</f>
        <v>41858</v>
      </c>
      <c r="V29" s="354">
        <v>7</v>
      </c>
      <c r="W29" s="352">
        <f>U29+V29</f>
        <v>41865</v>
      </c>
      <c r="X29" s="354">
        <v>60</v>
      </c>
      <c r="Y29" s="352">
        <f>W29+X29</f>
        <v>41925</v>
      </c>
      <c r="Z29" s="354">
        <v>42</v>
      </c>
      <c r="AA29" s="352">
        <f>Y29+Z29</f>
        <v>41967</v>
      </c>
      <c r="AB29" s="355">
        <v>14</v>
      </c>
      <c r="AC29" s="352">
        <f>AA29+AB29</f>
        <v>41981</v>
      </c>
      <c r="AD29" s="354">
        <v>14</v>
      </c>
      <c r="AE29" s="352">
        <f>AC29+AD29</f>
        <v>41995</v>
      </c>
      <c r="AF29" s="354">
        <v>14</v>
      </c>
      <c r="AG29" s="352">
        <f>AE29+AF29</f>
        <v>42009</v>
      </c>
      <c r="AH29" s="354">
        <v>5</v>
      </c>
      <c r="AI29" s="352">
        <f>AG29+AH29</f>
        <v>42014</v>
      </c>
      <c r="AJ29" s="354">
        <v>14</v>
      </c>
      <c r="AK29" s="352">
        <f>AI29+AJ29</f>
        <v>42028</v>
      </c>
      <c r="AL29" s="354">
        <v>14</v>
      </c>
      <c r="AM29" s="352">
        <f>AK29+AL29</f>
        <v>42042</v>
      </c>
      <c r="AN29" s="354">
        <v>14</v>
      </c>
      <c r="AO29" s="352">
        <f>AM29+AN29</f>
        <v>42056</v>
      </c>
      <c r="AP29" s="354">
        <v>7</v>
      </c>
      <c r="AQ29" s="352">
        <f>AO29+AP29</f>
        <v>42063</v>
      </c>
      <c r="AR29" s="354">
        <v>1000</v>
      </c>
      <c r="AS29" s="354">
        <v>40</v>
      </c>
      <c r="AT29" s="356">
        <f>AQ29+AR29</f>
        <v>43063</v>
      </c>
      <c r="AU29" s="356" t="s">
        <v>36</v>
      </c>
      <c r="AV29" s="770"/>
      <c r="AW29" s="800"/>
    </row>
    <row r="30" spans="1:49" s="267" customFormat="1" ht="15" customHeight="1" x14ac:dyDescent="0.2">
      <c r="A30" s="773"/>
      <c r="B30" s="501" t="s">
        <v>16</v>
      </c>
      <c r="C30" s="581"/>
      <c r="D30" s="581"/>
      <c r="E30" s="581"/>
      <c r="F30" s="581"/>
      <c r="G30" s="581"/>
      <c r="H30" s="358"/>
      <c r="I30" s="768"/>
      <c r="J30" s="759"/>
      <c r="K30" s="352">
        <v>42430</v>
      </c>
      <c r="L30" s="353">
        <v>33</v>
      </c>
      <c r="M30" s="352">
        <f>K30+L30</f>
        <v>42463</v>
      </c>
      <c r="N30" s="353">
        <v>26</v>
      </c>
      <c r="O30" s="352">
        <f>M30+N30</f>
        <v>42489</v>
      </c>
      <c r="P30" s="353">
        <v>66</v>
      </c>
      <c r="Q30" s="352">
        <f>O30+P30</f>
        <v>42555</v>
      </c>
      <c r="R30" s="354">
        <v>21</v>
      </c>
      <c r="S30" s="352">
        <f>Q30+R30</f>
        <v>42576</v>
      </c>
      <c r="T30" s="354">
        <v>14</v>
      </c>
      <c r="U30" s="352">
        <f>S30+T30</f>
        <v>42590</v>
      </c>
      <c r="V30" s="354">
        <v>7</v>
      </c>
      <c r="W30" s="352">
        <f>U30+V30</f>
        <v>42597</v>
      </c>
      <c r="X30" s="354">
        <v>60</v>
      </c>
      <c r="Y30" s="352">
        <f>W30+X30</f>
        <v>42657</v>
      </c>
      <c r="Z30" s="354">
        <v>42</v>
      </c>
      <c r="AA30" s="352">
        <f>Y30+Z30</f>
        <v>42699</v>
      </c>
      <c r="AB30" s="355">
        <v>14</v>
      </c>
      <c r="AC30" s="352">
        <f>AA30+AB30</f>
        <v>42713</v>
      </c>
      <c r="AD30" s="354">
        <v>14</v>
      </c>
      <c r="AE30" s="352">
        <f>AC30+AD30</f>
        <v>42727</v>
      </c>
      <c r="AF30" s="354">
        <v>14</v>
      </c>
      <c r="AG30" s="352">
        <f>AE30+AF30</f>
        <v>42741</v>
      </c>
      <c r="AH30" s="354">
        <v>5</v>
      </c>
      <c r="AI30" s="352">
        <f>AG30+AH30</f>
        <v>42746</v>
      </c>
      <c r="AJ30" s="354">
        <v>14</v>
      </c>
      <c r="AK30" s="352">
        <f>AI30+AJ30</f>
        <v>42760</v>
      </c>
      <c r="AL30" s="354">
        <v>14</v>
      </c>
      <c r="AM30" s="352">
        <f>AK30+AL30</f>
        <v>42774</v>
      </c>
      <c r="AN30" s="354">
        <v>14</v>
      </c>
      <c r="AO30" s="352">
        <f>AM30+AN30</f>
        <v>42788</v>
      </c>
      <c r="AP30" s="354">
        <v>7</v>
      </c>
      <c r="AQ30" s="352">
        <f>AO30+AP30</f>
        <v>42795</v>
      </c>
      <c r="AR30" s="354">
        <f>AS30*30.5</f>
        <v>305</v>
      </c>
      <c r="AS30" s="354">
        <v>10</v>
      </c>
      <c r="AT30" s="359">
        <f>AQ30+AR30</f>
        <v>43100</v>
      </c>
      <c r="AU30" s="359" t="s">
        <v>36</v>
      </c>
      <c r="AV30" s="771"/>
      <c r="AW30" s="801"/>
    </row>
    <row r="31" spans="1:49" s="267" customFormat="1" ht="39" customHeight="1" x14ac:dyDescent="0.2">
      <c r="A31" s="774"/>
      <c r="B31" s="498" t="s">
        <v>0</v>
      </c>
      <c r="C31" s="582"/>
      <c r="D31" s="582"/>
      <c r="E31" s="582"/>
      <c r="F31" s="582"/>
      <c r="G31" s="582"/>
      <c r="H31" s="260"/>
      <c r="I31" s="769"/>
      <c r="J31" s="760"/>
      <c r="K31" s="260"/>
      <c r="L31" s="256"/>
      <c r="M31" s="260"/>
      <c r="N31" s="256"/>
      <c r="O31" s="260"/>
      <c r="P31" s="256"/>
      <c r="Q31" s="260"/>
      <c r="R31" s="256"/>
      <c r="S31" s="260"/>
      <c r="T31" s="256"/>
      <c r="U31" s="260"/>
      <c r="V31" s="256"/>
      <c r="W31" s="260"/>
      <c r="X31" s="256"/>
      <c r="Y31" s="260"/>
      <c r="Z31" s="256"/>
      <c r="AA31" s="260"/>
      <c r="AB31" s="256"/>
      <c r="AC31" s="260"/>
      <c r="AD31" s="256"/>
      <c r="AE31" s="260"/>
      <c r="AF31" s="256"/>
      <c r="AG31" s="260"/>
      <c r="AH31" s="256"/>
      <c r="AI31" s="260"/>
      <c r="AJ31" s="256"/>
      <c r="AK31" s="260"/>
      <c r="AL31" s="256"/>
      <c r="AM31" s="260"/>
      <c r="AN31" s="256"/>
      <c r="AO31" s="260"/>
      <c r="AP31" s="256"/>
      <c r="AQ31" s="260"/>
      <c r="AR31" s="176"/>
      <c r="AS31" s="176"/>
      <c r="AT31" s="263"/>
      <c r="AU31" s="259"/>
      <c r="AV31" s="772"/>
      <c r="AW31" s="802"/>
    </row>
    <row r="32" spans="1:49" s="267" customFormat="1" ht="15" customHeight="1" x14ac:dyDescent="0.2">
      <c r="A32" s="773" t="s">
        <v>442</v>
      </c>
      <c r="B32" s="500" t="s">
        <v>14</v>
      </c>
      <c r="C32" s="614" t="s">
        <v>477</v>
      </c>
      <c r="D32" s="614" t="s">
        <v>477</v>
      </c>
      <c r="E32" s="614" t="s">
        <v>135</v>
      </c>
      <c r="F32" s="614" t="s">
        <v>136</v>
      </c>
      <c r="G32" s="614" t="s">
        <v>482</v>
      </c>
      <c r="H32" s="351"/>
      <c r="I32" s="767" t="s">
        <v>66</v>
      </c>
      <c r="J32" s="758" t="s">
        <v>37</v>
      </c>
      <c r="K32" s="352">
        <v>41698</v>
      </c>
      <c r="L32" s="353">
        <v>33</v>
      </c>
      <c r="M32" s="352">
        <f>K32+L32</f>
        <v>41731</v>
      </c>
      <c r="N32" s="353">
        <v>26</v>
      </c>
      <c r="O32" s="352">
        <f>M32+N32</f>
        <v>41757</v>
      </c>
      <c r="P32" s="353">
        <v>66</v>
      </c>
      <c r="Q32" s="352">
        <f>O32+P32</f>
        <v>41823</v>
      </c>
      <c r="R32" s="354">
        <v>21</v>
      </c>
      <c r="S32" s="352">
        <f>Q32+R32</f>
        <v>41844</v>
      </c>
      <c r="T32" s="354">
        <v>14</v>
      </c>
      <c r="U32" s="352">
        <f>S32+T32</f>
        <v>41858</v>
      </c>
      <c r="V32" s="354">
        <v>7</v>
      </c>
      <c r="W32" s="352">
        <f>U32+V32</f>
        <v>41865</v>
      </c>
      <c r="X32" s="354">
        <v>60</v>
      </c>
      <c r="Y32" s="352">
        <f>W32+X32</f>
        <v>41925</v>
      </c>
      <c r="Z32" s="354">
        <v>42</v>
      </c>
      <c r="AA32" s="352">
        <f>Y32+Z32</f>
        <v>41967</v>
      </c>
      <c r="AB32" s="355">
        <v>14</v>
      </c>
      <c r="AC32" s="352">
        <f>AA32+AB32</f>
        <v>41981</v>
      </c>
      <c r="AD32" s="354">
        <v>14</v>
      </c>
      <c r="AE32" s="352">
        <f>AC32+AD32</f>
        <v>41995</v>
      </c>
      <c r="AF32" s="354">
        <v>14</v>
      </c>
      <c r="AG32" s="352">
        <f>AE32+AF32</f>
        <v>42009</v>
      </c>
      <c r="AH32" s="354">
        <v>5</v>
      </c>
      <c r="AI32" s="352">
        <f>AG32+AH32</f>
        <v>42014</v>
      </c>
      <c r="AJ32" s="354">
        <v>14</v>
      </c>
      <c r="AK32" s="352">
        <f>AI32+AJ32</f>
        <v>42028</v>
      </c>
      <c r="AL32" s="354">
        <v>14</v>
      </c>
      <c r="AM32" s="352">
        <f>AK32+AL32</f>
        <v>42042</v>
      </c>
      <c r="AN32" s="354">
        <v>14</v>
      </c>
      <c r="AO32" s="352">
        <f>AM32+AN32</f>
        <v>42056</v>
      </c>
      <c r="AP32" s="354">
        <v>7</v>
      </c>
      <c r="AQ32" s="352">
        <f>AO32+AP32</f>
        <v>42063</v>
      </c>
      <c r="AR32" s="354">
        <v>1000</v>
      </c>
      <c r="AS32" s="354">
        <v>40</v>
      </c>
      <c r="AT32" s="484">
        <f>AQ32+AR32</f>
        <v>43063</v>
      </c>
      <c r="AU32" s="484" t="s">
        <v>36</v>
      </c>
      <c r="AV32" s="770"/>
      <c r="AW32" s="800"/>
    </row>
    <row r="33" spans="1:49" s="267" customFormat="1" ht="15" customHeight="1" x14ac:dyDescent="0.2">
      <c r="A33" s="773"/>
      <c r="B33" s="501" t="s">
        <v>16</v>
      </c>
      <c r="C33" s="581"/>
      <c r="D33" s="581"/>
      <c r="E33" s="581"/>
      <c r="F33" s="581"/>
      <c r="G33" s="581"/>
      <c r="H33" s="358"/>
      <c r="I33" s="768"/>
      <c r="J33" s="759"/>
      <c r="K33" s="352">
        <v>42430</v>
      </c>
      <c r="L33" s="353">
        <v>33</v>
      </c>
      <c r="M33" s="352">
        <f>K33+L33</f>
        <v>42463</v>
      </c>
      <c r="N33" s="353">
        <v>26</v>
      </c>
      <c r="O33" s="352">
        <f>M33+N33</f>
        <v>42489</v>
      </c>
      <c r="P33" s="353">
        <v>66</v>
      </c>
      <c r="Q33" s="352">
        <f>O33+P33</f>
        <v>42555</v>
      </c>
      <c r="R33" s="354">
        <v>21</v>
      </c>
      <c r="S33" s="352">
        <f>Q33+R33</f>
        <v>42576</v>
      </c>
      <c r="T33" s="354">
        <v>14</v>
      </c>
      <c r="U33" s="352">
        <f>S33+T33</f>
        <v>42590</v>
      </c>
      <c r="V33" s="354">
        <v>7</v>
      </c>
      <c r="W33" s="352">
        <f>U33+V33</f>
        <v>42597</v>
      </c>
      <c r="X33" s="354">
        <v>60</v>
      </c>
      <c r="Y33" s="352">
        <f>W33+X33</f>
        <v>42657</v>
      </c>
      <c r="Z33" s="354">
        <v>42</v>
      </c>
      <c r="AA33" s="352">
        <f>Y33+Z33</f>
        <v>42699</v>
      </c>
      <c r="AB33" s="355">
        <v>14</v>
      </c>
      <c r="AC33" s="352">
        <f>AA33+AB33</f>
        <v>42713</v>
      </c>
      <c r="AD33" s="354">
        <v>14</v>
      </c>
      <c r="AE33" s="352">
        <f>AC33+AD33</f>
        <v>42727</v>
      </c>
      <c r="AF33" s="354">
        <v>14</v>
      </c>
      <c r="AG33" s="352">
        <f>AE33+AF33</f>
        <v>42741</v>
      </c>
      <c r="AH33" s="354">
        <v>5</v>
      </c>
      <c r="AI33" s="352">
        <f>AG33+AH33</f>
        <v>42746</v>
      </c>
      <c r="AJ33" s="354">
        <v>14</v>
      </c>
      <c r="AK33" s="352">
        <f>AI33+AJ33</f>
        <v>42760</v>
      </c>
      <c r="AL33" s="354">
        <v>14</v>
      </c>
      <c r="AM33" s="352">
        <f>AK33+AL33</f>
        <v>42774</v>
      </c>
      <c r="AN33" s="354">
        <v>14</v>
      </c>
      <c r="AO33" s="352">
        <f>AM33+AN33</f>
        <v>42788</v>
      </c>
      <c r="AP33" s="354">
        <v>7</v>
      </c>
      <c r="AQ33" s="352">
        <f>AO33+AP33</f>
        <v>42795</v>
      </c>
      <c r="AR33" s="354">
        <f>AS33*30.5</f>
        <v>305</v>
      </c>
      <c r="AS33" s="354">
        <v>10</v>
      </c>
      <c r="AT33" s="484">
        <f>AQ33+AR33</f>
        <v>43100</v>
      </c>
      <c r="AU33" s="484" t="s">
        <v>36</v>
      </c>
      <c r="AV33" s="771"/>
      <c r="AW33" s="801"/>
    </row>
    <row r="34" spans="1:49" s="267" customFormat="1" ht="37.5" customHeight="1" x14ac:dyDescent="0.2">
      <c r="A34" s="774"/>
      <c r="B34" s="498" t="s">
        <v>0</v>
      </c>
      <c r="C34" s="582"/>
      <c r="D34" s="582"/>
      <c r="E34" s="582"/>
      <c r="F34" s="582"/>
      <c r="G34" s="582"/>
      <c r="H34" s="260"/>
      <c r="I34" s="769"/>
      <c r="J34" s="760"/>
      <c r="K34" s="260"/>
      <c r="L34" s="256"/>
      <c r="M34" s="260"/>
      <c r="N34" s="256"/>
      <c r="O34" s="260"/>
      <c r="P34" s="256"/>
      <c r="Q34" s="260"/>
      <c r="R34" s="256"/>
      <c r="S34" s="260"/>
      <c r="T34" s="256"/>
      <c r="U34" s="260"/>
      <c r="V34" s="256"/>
      <c r="W34" s="260"/>
      <c r="X34" s="256"/>
      <c r="Y34" s="260"/>
      <c r="Z34" s="256"/>
      <c r="AA34" s="260"/>
      <c r="AB34" s="256"/>
      <c r="AC34" s="260"/>
      <c r="AD34" s="256"/>
      <c r="AE34" s="260"/>
      <c r="AF34" s="256"/>
      <c r="AG34" s="260"/>
      <c r="AH34" s="256"/>
      <c r="AI34" s="260"/>
      <c r="AJ34" s="256"/>
      <c r="AK34" s="260"/>
      <c r="AL34" s="256"/>
      <c r="AM34" s="260"/>
      <c r="AN34" s="256"/>
      <c r="AO34" s="260"/>
      <c r="AP34" s="256"/>
      <c r="AQ34" s="260"/>
      <c r="AR34" s="176"/>
      <c r="AS34" s="176"/>
      <c r="AT34" s="485"/>
      <c r="AU34" s="259"/>
      <c r="AV34" s="772"/>
      <c r="AW34" s="802"/>
    </row>
    <row r="35" spans="1:49" s="267" customFormat="1" ht="15" customHeight="1" x14ac:dyDescent="0.2">
      <c r="A35" s="773" t="s">
        <v>442</v>
      </c>
      <c r="B35" s="500" t="s">
        <v>14</v>
      </c>
      <c r="C35" s="614" t="s">
        <v>478</v>
      </c>
      <c r="D35" s="614" t="s">
        <v>478</v>
      </c>
      <c r="E35" s="614" t="s">
        <v>135</v>
      </c>
      <c r="F35" s="614" t="s">
        <v>136</v>
      </c>
      <c r="G35" s="614" t="s">
        <v>479</v>
      </c>
      <c r="H35" s="351"/>
      <c r="I35" s="767" t="s">
        <v>66</v>
      </c>
      <c r="J35" s="758" t="s">
        <v>37</v>
      </c>
      <c r="K35" s="352">
        <v>41698</v>
      </c>
      <c r="L35" s="353">
        <v>33</v>
      </c>
      <c r="M35" s="352">
        <f>K35+L35</f>
        <v>41731</v>
      </c>
      <c r="N35" s="353">
        <v>26</v>
      </c>
      <c r="O35" s="352">
        <f>M35+N35</f>
        <v>41757</v>
      </c>
      <c r="P35" s="353">
        <v>66</v>
      </c>
      <c r="Q35" s="352">
        <f>O35+P35</f>
        <v>41823</v>
      </c>
      <c r="R35" s="354">
        <v>21</v>
      </c>
      <c r="S35" s="352">
        <f>Q35+R35</f>
        <v>41844</v>
      </c>
      <c r="T35" s="354">
        <v>14</v>
      </c>
      <c r="U35" s="352">
        <f>S35+T35</f>
        <v>41858</v>
      </c>
      <c r="V35" s="354">
        <v>7</v>
      </c>
      <c r="W35" s="352">
        <f>U35+V35</f>
        <v>41865</v>
      </c>
      <c r="X35" s="354">
        <v>60</v>
      </c>
      <c r="Y35" s="352">
        <f>W35+X35</f>
        <v>41925</v>
      </c>
      <c r="Z35" s="354">
        <v>42</v>
      </c>
      <c r="AA35" s="352">
        <f>Y35+Z35</f>
        <v>41967</v>
      </c>
      <c r="AB35" s="355">
        <v>14</v>
      </c>
      <c r="AC35" s="352">
        <f>AA35+AB35</f>
        <v>41981</v>
      </c>
      <c r="AD35" s="354">
        <v>14</v>
      </c>
      <c r="AE35" s="352">
        <f>AC35+AD35</f>
        <v>41995</v>
      </c>
      <c r="AF35" s="354">
        <v>14</v>
      </c>
      <c r="AG35" s="352">
        <f>AE35+AF35</f>
        <v>42009</v>
      </c>
      <c r="AH35" s="354">
        <v>5</v>
      </c>
      <c r="AI35" s="352">
        <f>AG35+AH35</f>
        <v>42014</v>
      </c>
      <c r="AJ35" s="354">
        <v>14</v>
      </c>
      <c r="AK35" s="352">
        <f>AI35+AJ35</f>
        <v>42028</v>
      </c>
      <c r="AL35" s="354">
        <v>14</v>
      </c>
      <c r="AM35" s="352">
        <f>AK35+AL35</f>
        <v>42042</v>
      </c>
      <c r="AN35" s="354">
        <v>14</v>
      </c>
      <c r="AO35" s="352">
        <f>AM35+AN35</f>
        <v>42056</v>
      </c>
      <c r="AP35" s="354">
        <v>7</v>
      </c>
      <c r="AQ35" s="352">
        <f>AO35+AP35</f>
        <v>42063</v>
      </c>
      <c r="AR35" s="354">
        <v>1000</v>
      </c>
      <c r="AS35" s="354">
        <v>40</v>
      </c>
      <c r="AT35" s="484">
        <f>AQ35+AR35</f>
        <v>43063</v>
      </c>
      <c r="AU35" s="484" t="s">
        <v>36</v>
      </c>
      <c r="AV35" s="770"/>
      <c r="AW35" s="800"/>
    </row>
    <row r="36" spans="1:49" s="267" customFormat="1" ht="15" customHeight="1" x14ac:dyDescent="0.2">
      <c r="A36" s="773"/>
      <c r="B36" s="501" t="s">
        <v>16</v>
      </c>
      <c r="C36" s="581"/>
      <c r="D36" s="581"/>
      <c r="E36" s="581"/>
      <c r="F36" s="581"/>
      <c r="G36" s="581"/>
      <c r="H36" s="358"/>
      <c r="I36" s="768"/>
      <c r="J36" s="759"/>
      <c r="K36" s="352">
        <v>42430</v>
      </c>
      <c r="L36" s="353">
        <v>33</v>
      </c>
      <c r="M36" s="352">
        <f>K36+L36</f>
        <v>42463</v>
      </c>
      <c r="N36" s="353">
        <v>26</v>
      </c>
      <c r="O36" s="352">
        <f>M36+N36</f>
        <v>42489</v>
      </c>
      <c r="P36" s="353">
        <v>66</v>
      </c>
      <c r="Q36" s="352">
        <f>O36+P36</f>
        <v>42555</v>
      </c>
      <c r="R36" s="354">
        <v>21</v>
      </c>
      <c r="S36" s="352">
        <f>Q36+R36</f>
        <v>42576</v>
      </c>
      <c r="T36" s="354">
        <v>14</v>
      </c>
      <c r="U36" s="352">
        <f>S36+T36</f>
        <v>42590</v>
      </c>
      <c r="V36" s="354">
        <v>7</v>
      </c>
      <c r="W36" s="352">
        <f>U36+V36</f>
        <v>42597</v>
      </c>
      <c r="X36" s="354">
        <v>60</v>
      </c>
      <c r="Y36" s="352">
        <f>W36+X36</f>
        <v>42657</v>
      </c>
      <c r="Z36" s="354">
        <v>42</v>
      </c>
      <c r="AA36" s="352">
        <f>Y36+Z36</f>
        <v>42699</v>
      </c>
      <c r="AB36" s="355">
        <v>14</v>
      </c>
      <c r="AC36" s="352">
        <f>AA36+AB36</f>
        <v>42713</v>
      </c>
      <c r="AD36" s="354">
        <v>14</v>
      </c>
      <c r="AE36" s="352">
        <f>AC36+AD36</f>
        <v>42727</v>
      </c>
      <c r="AF36" s="354">
        <v>14</v>
      </c>
      <c r="AG36" s="352">
        <f>AE36+AF36</f>
        <v>42741</v>
      </c>
      <c r="AH36" s="354">
        <v>5</v>
      </c>
      <c r="AI36" s="352">
        <f>AG36+AH36</f>
        <v>42746</v>
      </c>
      <c r="AJ36" s="354">
        <v>14</v>
      </c>
      <c r="AK36" s="352">
        <f>AI36+AJ36</f>
        <v>42760</v>
      </c>
      <c r="AL36" s="354">
        <v>14</v>
      </c>
      <c r="AM36" s="352">
        <f>AK36+AL36</f>
        <v>42774</v>
      </c>
      <c r="AN36" s="354">
        <v>14</v>
      </c>
      <c r="AO36" s="352">
        <f>AM36+AN36</f>
        <v>42788</v>
      </c>
      <c r="AP36" s="354">
        <v>7</v>
      </c>
      <c r="AQ36" s="352">
        <f>AO36+AP36</f>
        <v>42795</v>
      </c>
      <c r="AR36" s="354">
        <f>AS36*30.5</f>
        <v>305</v>
      </c>
      <c r="AS36" s="354">
        <v>10</v>
      </c>
      <c r="AT36" s="484">
        <f>AQ36+AR36</f>
        <v>43100</v>
      </c>
      <c r="AU36" s="484" t="s">
        <v>36</v>
      </c>
      <c r="AV36" s="771"/>
      <c r="AW36" s="801"/>
    </row>
    <row r="37" spans="1:49" s="267" customFormat="1" ht="18" customHeight="1" x14ac:dyDescent="0.2">
      <c r="A37" s="774"/>
      <c r="B37" s="498" t="s">
        <v>0</v>
      </c>
      <c r="C37" s="582"/>
      <c r="D37" s="582"/>
      <c r="E37" s="582"/>
      <c r="F37" s="582"/>
      <c r="G37" s="582"/>
      <c r="H37" s="260"/>
      <c r="I37" s="769"/>
      <c r="J37" s="760"/>
      <c r="K37" s="260"/>
      <c r="L37" s="256"/>
      <c r="M37" s="260"/>
      <c r="N37" s="256"/>
      <c r="O37" s="260"/>
      <c r="P37" s="256"/>
      <c r="Q37" s="260"/>
      <c r="R37" s="256"/>
      <c r="S37" s="260"/>
      <c r="T37" s="256"/>
      <c r="U37" s="260"/>
      <c r="V37" s="256"/>
      <c r="W37" s="260"/>
      <c r="X37" s="256"/>
      <c r="Y37" s="260"/>
      <c r="Z37" s="256"/>
      <c r="AA37" s="260"/>
      <c r="AB37" s="256"/>
      <c r="AC37" s="260"/>
      <c r="AD37" s="256"/>
      <c r="AE37" s="260"/>
      <c r="AF37" s="256"/>
      <c r="AG37" s="260"/>
      <c r="AH37" s="256"/>
      <c r="AI37" s="260"/>
      <c r="AJ37" s="256"/>
      <c r="AK37" s="260"/>
      <c r="AL37" s="256"/>
      <c r="AM37" s="260"/>
      <c r="AN37" s="256"/>
      <c r="AO37" s="260"/>
      <c r="AP37" s="256"/>
      <c r="AQ37" s="260"/>
      <c r="AR37" s="176"/>
      <c r="AS37" s="176"/>
      <c r="AT37" s="485"/>
      <c r="AU37" s="259"/>
      <c r="AV37" s="772"/>
      <c r="AW37" s="802"/>
    </row>
    <row r="38" spans="1:49" s="267" customFormat="1" ht="15" hidden="1" customHeight="1" x14ac:dyDescent="0.2">
      <c r="A38" s="777"/>
      <c r="B38" s="425" t="s">
        <v>14</v>
      </c>
      <c r="C38" s="720" t="s">
        <v>186</v>
      </c>
      <c r="D38" s="720" t="s">
        <v>186</v>
      </c>
      <c r="E38" s="720" t="s">
        <v>135</v>
      </c>
      <c r="F38" s="720" t="s">
        <v>136</v>
      </c>
      <c r="G38" s="720" t="s">
        <v>426</v>
      </c>
      <c r="H38" s="426"/>
      <c r="I38" s="804" t="s">
        <v>66</v>
      </c>
      <c r="J38" s="739" t="s">
        <v>37</v>
      </c>
      <c r="K38" s="427">
        <v>41698</v>
      </c>
      <c r="L38" s="428">
        <v>33</v>
      </c>
      <c r="M38" s="427">
        <f>K38+L38</f>
        <v>41731</v>
      </c>
      <c r="N38" s="428">
        <v>26</v>
      </c>
      <c r="O38" s="427">
        <f>M38+N38</f>
        <v>41757</v>
      </c>
      <c r="P38" s="428">
        <v>66</v>
      </c>
      <c r="Q38" s="427">
        <f>O38+P38</f>
        <v>41823</v>
      </c>
      <c r="R38" s="429">
        <v>21</v>
      </c>
      <c r="S38" s="427">
        <f>Q38+R38</f>
        <v>41844</v>
      </c>
      <c r="T38" s="429">
        <v>14</v>
      </c>
      <c r="U38" s="427">
        <f>S38+T38</f>
        <v>41858</v>
      </c>
      <c r="V38" s="429">
        <v>7</v>
      </c>
      <c r="W38" s="427">
        <f>U38+V38</f>
        <v>41865</v>
      </c>
      <c r="X38" s="429">
        <v>60</v>
      </c>
      <c r="Y38" s="427">
        <f>W38+X38</f>
        <v>41925</v>
      </c>
      <c r="Z38" s="429">
        <v>42</v>
      </c>
      <c r="AA38" s="427">
        <f>Y38+Z38</f>
        <v>41967</v>
      </c>
      <c r="AB38" s="430">
        <v>14</v>
      </c>
      <c r="AC38" s="427">
        <f>AA38+AB38</f>
        <v>41981</v>
      </c>
      <c r="AD38" s="429">
        <v>14</v>
      </c>
      <c r="AE38" s="427">
        <f>AC38+AD38</f>
        <v>41995</v>
      </c>
      <c r="AF38" s="429">
        <v>14</v>
      </c>
      <c r="AG38" s="427">
        <f>AE38+AF38</f>
        <v>42009</v>
      </c>
      <c r="AH38" s="429">
        <v>5</v>
      </c>
      <c r="AI38" s="427">
        <f>AG38+AH38</f>
        <v>42014</v>
      </c>
      <c r="AJ38" s="429">
        <v>14</v>
      </c>
      <c r="AK38" s="427">
        <f>AI38+AJ38</f>
        <v>42028</v>
      </c>
      <c r="AL38" s="429">
        <v>14</v>
      </c>
      <c r="AM38" s="427">
        <f>AK38+AL38</f>
        <v>42042</v>
      </c>
      <c r="AN38" s="429">
        <v>14</v>
      </c>
      <c r="AO38" s="427">
        <f>AM38+AN38</f>
        <v>42056</v>
      </c>
      <c r="AP38" s="429">
        <v>7</v>
      </c>
      <c r="AQ38" s="427">
        <f>AO38+AP38</f>
        <v>42063</v>
      </c>
      <c r="AR38" s="429">
        <v>1000</v>
      </c>
      <c r="AS38" s="429">
        <v>40</v>
      </c>
      <c r="AT38" s="481">
        <f>AQ38+AR38</f>
        <v>43063</v>
      </c>
      <c r="AU38" s="481" t="s">
        <v>36</v>
      </c>
      <c r="AV38" s="742"/>
      <c r="AW38" s="791"/>
    </row>
    <row r="39" spans="1:49" s="267" customFormat="1" ht="15" hidden="1" customHeight="1" x14ac:dyDescent="0.2">
      <c r="A39" s="777"/>
      <c r="B39" s="433" t="s">
        <v>16</v>
      </c>
      <c r="C39" s="721"/>
      <c r="D39" s="721"/>
      <c r="E39" s="721"/>
      <c r="F39" s="721"/>
      <c r="G39" s="721"/>
      <c r="H39" s="434"/>
      <c r="I39" s="805"/>
      <c r="J39" s="740"/>
      <c r="K39" s="427">
        <v>41913</v>
      </c>
      <c r="L39" s="428">
        <v>33</v>
      </c>
      <c r="M39" s="427">
        <f>K39+L39</f>
        <v>41946</v>
      </c>
      <c r="N39" s="428">
        <v>26</v>
      </c>
      <c r="O39" s="427">
        <f>M39+N39</f>
        <v>41972</v>
      </c>
      <c r="P39" s="428">
        <v>66</v>
      </c>
      <c r="Q39" s="427">
        <f>O39+P39</f>
        <v>42038</v>
      </c>
      <c r="R39" s="429">
        <v>21</v>
      </c>
      <c r="S39" s="427">
        <f>Q39+R39</f>
        <v>42059</v>
      </c>
      <c r="T39" s="429">
        <v>14</v>
      </c>
      <c r="U39" s="427">
        <f>S39+T39</f>
        <v>42073</v>
      </c>
      <c r="V39" s="429">
        <v>7</v>
      </c>
      <c r="W39" s="427">
        <f>U39+V39</f>
        <v>42080</v>
      </c>
      <c r="X39" s="429">
        <v>60</v>
      </c>
      <c r="Y39" s="427">
        <f>W39+X39</f>
        <v>42140</v>
      </c>
      <c r="Z39" s="429">
        <v>42</v>
      </c>
      <c r="AA39" s="427">
        <f>Y39+Z39</f>
        <v>42182</v>
      </c>
      <c r="AB39" s="430">
        <v>14</v>
      </c>
      <c r="AC39" s="427">
        <f>AA39+AB39</f>
        <v>42196</v>
      </c>
      <c r="AD39" s="429">
        <v>14</v>
      </c>
      <c r="AE39" s="427">
        <f>AC39+AD39</f>
        <v>42210</v>
      </c>
      <c r="AF39" s="429">
        <v>14</v>
      </c>
      <c r="AG39" s="427">
        <f>AE39+AF39</f>
        <v>42224</v>
      </c>
      <c r="AH39" s="429">
        <v>5</v>
      </c>
      <c r="AI39" s="427">
        <f>AG39+AH39</f>
        <v>42229</v>
      </c>
      <c r="AJ39" s="429">
        <v>14</v>
      </c>
      <c r="AK39" s="427">
        <f>AI39+AJ39</f>
        <v>42243</v>
      </c>
      <c r="AL39" s="429">
        <v>14</v>
      </c>
      <c r="AM39" s="427">
        <f>AK39+AL39</f>
        <v>42257</v>
      </c>
      <c r="AN39" s="429">
        <v>14</v>
      </c>
      <c r="AO39" s="427">
        <f>AM39+AN39</f>
        <v>42271</v>
      </c>
      <c r="AP39" s="429">
        <v>7</v>
      </c>
      <c r="AQ39" s="427">
        <f>AO39+AP39</f>
        <v>42278</v>
      </c>
      <c r="AR39" s="429">
        <f>AS39*30.5</f>
        <v>732</v>
      </c>
      <c r="AS39" s="429">
        <v>24</v>
      </c>
      <c r="AT39" s="481">
        <f>AQ39+AR39</f>
        <v>43010</v>
      </c>
      <c r="AU39" s="481" t="s">
        <v>36</v>
      </c>
      <c r="AV39" s="743"/>
      <c r="AW39" s="792"/>
    </row>
    <row r="40" spans="1:49" s="267" customFormat="1" ht="18" hidden="1" customHeight="1" x14ac:dyDescent="0.2">
      <c r="A40" s="778"/>
      <c r="B40" s="480" t="s">
        <v>0</v>
      </c>
      <c r="C40" s="722"/>
      <c r="D40" s="722"/>
      <c r="E40" s="722"/>
      <c r="F40" s="722"/>
      <c r="G40" s="722"/>
      <c r="H40" s="435"/>
      <c r="I40" s="806"/>
      <c r="J40" s="741"/>
      <c r="K40" s="435"/>
      <c r="L40" s="442"/>
      <c r="M40" s="435"/>
      <c r="N40" s="442"/>
      <c r="O40" s="435"/>
      <c r="P40" s="442"/>
      <c r="Q40" s="435"/>
      <c r="R40" s="442"/>
      <c r="S40" s="435"/>
      <c r="T40" s="442"/>
      <c r="U40" s="435"/>
      <c r="V40" s="442"/>
      <c r="W40" s="435"/>
      <c r="X40" s="442"/>
      <c r="Y40" s="435"/>
      <c r="Z40" s="442"/>
      <c r="AA40" s="435"/>
      <c r="AB40" s="442"/>
      <c r="AC40" s="435"/>
      <c r="AD40" s="442"/>
      <c r="AE40" s="435"/>
      <c r="AF40" s="442"/>
      <c r="AG40" s="435"/>
      <c r="AH40" s="442"/>
      <c r="AI40" s="435"/>
      <c r="AJ40" s="442"/>
      <c r="AK40" s="435"/>
      <c r="AL40" s="442"/>
      <c r="AM40" s="435"/>
      <c r="AN40" s="442"/>
      <c r="AO40" s="435"/>
      <c r="AP40" s="442"/>
      <c r="AQ40" s="435"/>
      <c r="AR40" s="437"/>
      <c r="AS40" s="437"/>
      <c r="AT40" s="482"/>
      <c r="AU40" s="443"/>
      <c r="AV40" s="744"/>
      <c r="AW40" s="793"/>
    </row>
    <row r="41" spans="1:49" s="267" customFormat="1" ht="15" customHeight="1" x14ac:dyDescent="0.2">
      <c r="A41" s="779" t="s">
        <v>442</v>
      </c>
      <c r="B41" s="528" t="s">
        <v>14</v>
      </c>
      <c r="C41" s="764" t="s">
        <v>514</v>
      </c>
      <c r="D41" s="764" t="s">
        <v>514</v>
      </c>
      <c r="E41" s="764" t="s">
        <v>135</v>
      </c>
      <c r="F41" s="764" t="s">
        <v>136</v>
      </c>
      <c r="G41" s="764" t="s">
        <v>426</v>
      </c>
      <c r="H41" s="351"/>
      <c r="I41" s="767" t="s">
        <v>66</v>
      </c>
      <c r="J41" s="758" t="s">
        <v>37</v>
      </c>
      <c r="K41" s="352">
        <v>41698</v>
      </c>
      <c r="L41" s="353">
        <v>33</v>
      </c>
      <c r="M41" s="352">
        <f>K41+L41</f>
        <v>41731</v>
      </c>
      <c r="N41" s="353">
        <v>26</v>
      </c>
      <c r="O41" s="352">
        <f>M41+N41</f>
        <v>41757</v>
      </c>
      <c r="P41" s="353">
        <v>66</v>
      </c>
      <c r="Q41" s="352">
        <f>O41+P41</f>
        <v>41823</v>
      </c>
      <c r="R41" s="354">
        <v>21</v>
      </c>
      <c r="S41" s="352">
        <f>Q41+R41</f>
        <v>41844</v>
      </c>
      <c r="T41" s="354">
        <v>14</v>
      </c>
      <c r="U41" s="352">
        <f>S41+T41</f>
        <v>41858</v>
      </c>
      <c r="V41" s="354">
        <v>7</v>
      </c>
      <c r="W41" s="352">
        <f>U41+V41</f>
        <v>41865</v>
      </c>
      <c r="X41" s="354">
        <v>60</v>
      </c>
      <c r="Y41" s="352">
        <f>W41+X41</f>
        <v>41925</v>
      </c>
      <c r="Z41" s="354">
        <v>42</v>
      </c>
      <c r="AA41" s="352">
        <f>Y41+Z41</f>
        <v>41967</v>
      </c>
      <c r="AB41" s="355">
        <v>14</v>
      </c>
      <c r="AC41" s="352">
        <f>AA41+AB41</f>
        <v>41981</v>
      </c>
      <c r="AD41" s="354">
        <v>14</v>
      </c>
      <c r="AE41" s="352">
        <f>AC41+AD41</f>
        <v>41995</v>
      </c>
      <c r="AF41" s="354">
        <v>14</v>
      </c>
      <c r="AG41" s="352">
        <f>AE41+AF41</f>
        <v>42009</v>
      </c>
      <c r="AH41" s="354">
        <v>5</v>
      </c>
      <c r="AI41" s="352">
        <f>AG41+AH41</f>
        <v>42014</v>
      </c>
      <c r="AJ41" s="354">
        <v>14</v>
      </c>
      <c r="AK41" s="352">
        <f>AI41+AJ41</f>
        <v>42028</v>
      </c>
      <c r="AL41" s="354">
        <v>14</v>
      </c>
      <c r="AM41" s="352">
        <f>AK41+AL41</f>
        <v>42042</v>
      </c>
      <c r="AN41" s="354">
        <v>14</v>
      </c>
      <c r="AO41" s="352">
        <f>AM41+AN41</f>
        <v>42056</v>
      </c>
      <c r="AP41" s="354">
        <v>7</v>
      </c>
      <c r="AQ41" s="352">
        <f>AO41+AP41</f>
        <v>42063</v>
      </c>
      <c r="AR41" s="354">
        <v>1000</v>
      </c>
      <c r="AS41" s="354">
        <v>40</v>
      </c>
      <c r="AT41" s="526">
        <f>AQ41+AR41</f>
        <v>43063</v>
      </c>
      <c r="AU41" s="526" t="s">
        <v>36</v>
      </c>
      <c r="AV41" s="770"/>
      <c r="AW41" s="800"/>
    </row>
    <row r="42" spans="1:49" s="267" customFormat="1" ht="15" customHeight="1" x14ac:dyDescent="0.2">
      <c r="A42" s="779"/>
      <c r="B42" s="529" t="s">
        <v>16</v>
      </c>
      <c r="C42" s="765"/>
      <c r="D42" s="765"/>
      <c r="E42" s="765"/>
      <c r="F42" s="765"/>
      <c r="G42" s="765"/>
      <c r="H42" s="358"/>
      <c r="I42" s="768"/>
      <c r="J42" s="759"/>
      <c r="K42" s="352">
        <v>42430</v>
      </c>
      <c r="L42" s="353">
        <v>33</v>
      </c>
      <c r="M42" s="352">
        <f>K42+L42</f>
        <v>42463</v>
      </c>
      <c r="N42" s="353">
        <v>26</v>
      </c>
      <c r="O42" s="352">
        <f>M42+N42</f>
        <v>42489</v>
      </c>
      <c r="P42" s="353">
        <v>66</v>
      </c>
      <c r="Q42" s="352">
        <f>O42+P42</f>
        <v>42555</v>
      </c>
      <c r="R42" s="354">
        <v>21</v>
      </c>
      <c r="S42" s="352">
        <f>Q42+R42</f>
        <v>42576</v>
      </c>
      <c r="T42" s="354">
        <v>14</v>
      </c>
      <c r="U42" s="352">
        <f>S42+T42</f>
        <v>42590</v>
      </c>
      <c r="V42" s="354">
        <v>7</v>
      </c>
      <c r="W42" s="352">
        <f>U42+V42</f>
        <v>42597</v>
      </c>
      <c r="X42" s="354">
        <v>60</v>
      </c>
      <c r="Y42" s="352">
        <f>W42+X42</f>
        <v>42657</v>
      </c>
      <c r="Z42" s="354">
        <v>42</v>
      </c>
      <c r="AA42" s="352">
        <f>Y42+Z42</f>
        <v>42699</v>
      </c>
      <c r="AB42" s="355">
        <v>14</v>
      </c>
      <c r="AC42" s="352">
        <f>AA42+AB42</f>
        <v>42713</v>
      </c>
      <c r="AD42" s="354">
        <v>14</v>
      </c>
      <c r="AE42" s="352">
        <f>AC42+AD42</f>
        <v>42727</v>
      </c>
      <c r="AF42" s="354">
        <v>14</v>
      </c>
      <c r="AG42" s="352">
        <f>AE42+AF42</f>
        <v>42741</v>
      </c>
      <c r="AH42" s="354">
        <v>5</v>
      </c>
      <c r="AI42" s="352">
        <f>AG42+AH42</f>
        <v>42746</v>
      </c>
      <c r="AJ42" s="354">
        <v>14</v>
      </c>
      <c r="AK42" s="352">
        <f>AI42+AJ42</f>
        <v>42760</v>
      </c>
      <c r="AL42" s="354">
        <v>14</v>
      </c>
      <c r="AM42" s="352">
        <f>AK42+AL42</f>
        <v>42774</v>
      </c>
      <c r="AN42" s="354">
        <v>14</v>
      </c>
      <c r="AO42" s="352">
        <f>AM42+AN42</f>
        <v>42788</v>
      </c>
      <c r="AP42" s="354">
        <v>7</v>
      </c>
      <c r="AQ42" s="352">
        <f>AO42+AP42</f>
        <v>42795</v>
      </c>
      <c r="AR42" s="354">
        <f>AS42*30.5</f>
        <v>305</v>
      </c>
      <c r="AS42" s="354">
        <v>10</v>
      </c>
      <c r="AT42" s="526">
        <f>AQ42+AR42</f>
        <v>43100</v>
      </c>
      <c r="AU42" s="526" t="s">
        <v>36</v>
      </c>
      <c r="AV42" s="771"/>
      <c r="AW42" s="801"/>
    </row>
    <row r="43" spans="1:49" s="267" customFormat="1" ht="18" customHeight="1" x14ac:dyDescent="0.2">
      <c r="A43" s="780"/>
      <c r="B43" s="530" t="s">
        <v>0</v>
      </c>
      <c r="C43" s="766"/>
      <c r="D43" s="766"/>
      <c r="E43" s="766"/>
      <c r="F43" s="766"/>
      <c r="G43" s="766"/>
      <c r="H43" s="260"/>
      <c r="I43" s="769"/>
      <c r="J43" s="760"/>
      <c r="K43" s="260"/>
      <c r="L43" s="256"/>
      <c r="M43" s="260"/>
      <c r="N43" s="256"/>
      <c r="O43" s="260"/>
      <c r="P43" s="256"/>
      <c r="Q43" s="260"/>
      <c r="R43" s="256"/>
      <c r="S43" s="260"/>
      <c r="T43" s="256"/>
      <c r="U43" s="260"/>
      <c r="V43" s="256"/>
      <c r="W43" s="260"/>
      <c r="X43" s="256"/>
      <c r="Y43" s="260"/>
      <c r="Z43" s="256"/>
      <c r="AA43" s="260"/>
      <c r="AB43" s="256"/>
      <c r="AC43" s="260"/>
      <c r="AD43" s="256"/>
      <c r="AE43" s="260"/>
      <c r="AF43" s="256"/>
      <c r="AG43" s="260"/>
      <c r="AH43" s="256"/>
      <c r="AI43" s="260"/>
      <c r="AJ43" s="256"/>
      <c r="AK43" s="260"/>
      <c r="AL43" s="256"/>
      <c r="AM43" s="260"/>
      <c r="AN43" s="256"/>
      <c r="AO43" s="260"/>
      <c r="AP43" s="256"/>
      <c r="AQ43" s="260"/>
      <c r="AR43" s="176"/>
      <c r="AS43" s="176"/>
      <c r="AT43" s="527"/>
      <c r="AU43" s="259"/>
      <c r="AV43" s="772"/>
      <c r="AW43" s="802"/>
    </row>
    <row r="44" spans="1:49" s="267" customFormat="1" ht="15" customHeight="1" x14ac:dyDescent="0.2">
      <c r="A44" s="775"/>
      <c r="B44" s="350" t="s">
        <v>14</v>
      </c>
      <c r="C44" s="655" t="s">
        <v>186</v>
      </c>
      <c r="D44" s="655" t="s">
        <v>186</v>
      </c>
      <c r="E44" s="655" t="s">
        <v>135</v>
      </c>
      <c r="F44" s="655" t="s">
        <v>136</v>
      </c>
      <c r="G44" s="655" t="s">
        <v>444</v>
      </c>
      <c r="H44" s="351"/>
      <c r="I44" s="767" t="s">
        <v>66</v>
      </c>
      <c r="J44" s="758" t="s">
        <v>83</v>
      </c>
      <c r="K44" s="352">
        <v>41698</v>
      </c>
      <c r="L44" s="353">
        <v>33</v>
      </c>
      <c r="M44" s="352">
        <f>K44+L44</f>
        <v>41731</v>
      </c>
      <c r="N44" s="353">
        <v>26</v>
      </c>
      <c r="O44" s="352">
        <f>M44+N44</f>
        <v>41757</v>
      </c>
      <c r="P44" s="353">
        <v>66</v>
      </c>
      <c r="Q44" s="352">
        <f>O44+P44</f>
        <v>41823</v>
      </c>
      <c r="R44" s="354">
        <v>21</v>
      </c>
      <c r="S44" s="352">
        <f>Q44+R44</f>
        <v>41844</v>
      </c>
      <c r="T44" s="354">
        <v>14</v>
      </c>
      <c r="U44" s="352">
        <f>S44+T44</f>
        <v>41858</v>
      </c>
      <c r="V44" s="354">
        <v>7</v>
      </c>
      <c r="W44" s="352">
        <f>U44+V44</f>
        <v>41865</v>
      </c>
      <c r="X44" s="354">
        <v>60</v>
      </c>
      <c r="Y44" s="352">
        <f>W44+X44</f>
        <v>41925</v>
      </c>
      <c r="Z44" s="354">
        <v>42</v>
      </c>
      <c r="AA44" s="352">
        <f>Y44+Z44</f>
        <v>41967</v>
      </c>
      <c r="AB44" s="355">
        <v>14</v>
      </c>
      <c r="AC44" s="352">
        <f>AA44+AB44</f>
        <v>41981</v>
      </c>
      <c r="AD44" s="354">
        <v>14</v>
      </c>
      <c r="AE44" s="352">
        <f>AC44+AD44</f>
        <v>41995</v>
      </c>
      <c r="AF44" s="354">
        <v>14</v>
      </c>
      <c r="AG44" s="352">
        <f>AE44+AF44</f>
        <v>42009</v>
      </c>
      <c r="AH44" s="354">
        <v>5</v>
      </c>
      <c r="AI44" s="352">
        <f>AG44+AH44</f>
        <v>42014</v>
      </c>
      <c r="AJ44" s="354">
        <v>14</v>
      </c>
      <c r="AK44" s="352">
        <f>AI44+AJ44</f>
        <v>42028</v>
      </c>
      <c r="AL44" s="354">
        <v>14</v>
      </c>
      <c r="AM44" s="352">
        <f>AK44+AL44</f>
        <v>42042</v>
      </c>
      <c r="AN44" s="354">
        <v>14</v>
      </c>
      <c r="AO44" s="352">
        <f>AM44+AN44</f>
        <v>42056</v>
      </c>
      <c r="AP44" s="354">
        <v>7</v>
      </c>
      <c r="AQ44" s="352">
        <f>AO44+AP44</f>
        <v>42063</v>
      </c>
      <c r="AR44" s="354">
        <v>1000</v>
      </c>
      <c r="AS44" s="354">
        <v>40</v>
      </c>
      <c r="AT44" s="361">
        <f>AQ44+AR44</f>
        <v>43063</v>
      </c>
      <c r="AU44" s="361" t="s">
        <v>36</v>
      </c>
      <c r="AV44" s="770"/>
      <c r="AW44" s="573" t="s">
        <v>520</v>
      </c>
    </row>
    <row r="45" spans="1:49" s="267" customFormat="1" ht="15" customHeight="1" x14ac:dyDescent="0.2">
      <c r="A45" s="775"/>
      <c r="B45" s="357" t="s">
        <v>16</v>
      </c>
      <c r="C45" s="656"/>
      <c r="D45" s="656"/>
      <c r="E45" s="656"/>
      <c r="F45" s="656"/>
      <c r="G45" s="656"/>
      <c r="H45" s="358"/>
      <c r="I45" s="768"/>
      <c r="J45" s="759"/>
      <c r="K45" s="352">
        <v>42373</v>
      </c>
      <c r="L45" s="353">
        <v>30</v>
      </c>
      <c r="M45" s="352">
        <f>K45+L45</f>
        <v>42403</v>
      </c>
      <c r="N45" s="353">
        <v>14</v>
      </c>
      <c r="O45" s="352">
        <f>M45+N45</f>
        <v>42417</v>
      </c>
      <c r="P45" s="353">
        <v>14</v>
      </c>
      <c r="Q45" s="352">
        <f>O45+P45</f>
        <v>42431</v>
      </c>
      <c r="R45" s="354">
        <v>30</v>
      </c>
      <c r="S45" s="352">
        <f>Q45+R45</f>
        <v>42461</v>
      </c>
      <c r="T45" s="354">
        <v>0</v>
      </c>
      <c r="U45" s="352" t="s">
        <v>443</v>
      </c>
      <c r="V45" s="354">
        <v>14</v>
      </c>
      <c r="W45" s="352">
        <f>S45+V45</f>
        <v>42475</v>
      </c>
      <c r="X45" s="354">
        <v>0</v>
      </c>
      <c r="Y45" s="352" t="s">
        <v>443</v>
      </c>
      <c r="Z45" s="354">
        <v>45</v>
      </c>
      <c r="AA45" s="352">
        <f>W45+Z45</f>
        <v>42520</v>
      </c>
      <c r="AB45" s="355">
        <v>30</v>
      </c>
      <c r="AC45" s="261">
        <f>AA45+AB45</f>
        <v>42550</v>
      </c>
      <c r="AD45" s="354"/>
      <c r="AE45" s="352" t="s">
        <v>443</v>
      </c>
      <c r="AF45" s="354">
        <v>14</v>
      </c>
      <c r="AG45" s="352">
        <f>AC45+AF45</f>
        <v>42564</v>
      </c>
      <c r="AH45" s="354">
        <v>5</v>
      </c>
      <c r="AI45" s="352">
        <f>AG45</f>
        <v>42564</v>
      </c>
      <c r="AJ45" s="354">
        <v>14</v>
      </c>
      <c r="AK45" s="352">
        <f>AI45+AJ45</f>
        <v>42578</v>
      </c>
      <c r="AL45" s="354">
        <v>14</v>
      </c>
      <c r="AM45" s="352">
        <f>AK45+AL45</f>
        <v>42592</v>
      </c>
      <c r="AN45" s="354">
        <v>14</v>
      </c>
      <c r="AO45" s="352">
        <f>AM45+AN45</f>
        <v>42606</v>
      </c>
      <c r="AP45" s="354">
        <v>7</v>
      </c>
      <c r="AQ45" s="352">
        <f>AO45+AP45</f>
        <v>42613</v>
      </c>
      <c r="AR45" s="354">
        <v>365</v>
      </c>
      <c r="AS45" s="354">
        <v>12</v>
      </c>
      <c r="AT45" s="361">
        <f>AQ45+AR45</f>
        <v>42978</v>
      </c>
      <c r="AU45" s="361" t="s">
        <v>36</v>
      </c>
      <c r="AV45" s="771"/>
      <c r="AW45" s="574"/>
    </row>
    <row r="46" spans="1:49" s="267" customFormat="1" ht="18" customHeight="1" x14ac:dyDescent="0.2">
      <c r="A46" s="776"/>
      <c r="B46" s="360" t="s">
        <v>0</v>
      </c>
      <c r="C46" s="657"/>
      <c r="D46" s="657"/>
      <c r="E46" s="657"/>
      <c r="F46" s="657"/>
      <c r="G46" s="657"/>
      <c r="H46" s="260"/>
      <c r="I46" s="769"/>
      <c r="J46" s="760"/>
      <c r="K46" s="279">
        <f>M46-L45</f>
        <v>41724</v>
      </c>
      <c r="L46" s="278">
        <v>33</v>
      </c>
      <c r="M46" s="279">
        <v>41754</v>
      </c>
      <c r="N46" s="278">
        <f>O46-M46</f>
        <v>10</v>
      </c>
      <c r="O46" s="279">
        <v>41764</v>
      </c>
      <c r="P46" s="278">
        <v>65</v>
      </c>
      <c r="Q46" s="279">
        <f>P46+O46</f>
        <v>41829</v>
      </c>
      <c r="R46" s="254">
        <v>56</v>
      </c>
      <c r="S46" s="261">
        <f>Q46+R46</f>
        <v>41885</v>
      </c>
      <c r="T46" s="254"/>
      <c r="U46" s="261" t="s">
        <v>443</v>
      </c>
      <c r="V46" s="254"/>
      <c r="W46" s="261">
        <v>41932</v>
      </c>
      <c r="X46" s="254"/>
      <c r="Y46" s="261" t="s">
        <v>443</v>
      </c>
      <c r="Z46" s="254"/>
      <c r="AA46" s="261">
        <v>41975</v>
      </c>
      <c r="AB46" s="254"/>
      <c r="AC46" s="261">
        <v>42003</v>
      </c>
      <c r="AD46" s="254"/>
      <c r="AE46" s="261" t="s">
        <v>443</v>
      </c>
      <c r="AF46" s="254"/>
      <c r="AG46" s="261">
        <v>42138</v>
      </c>
      <c r="AH46" s="256"/>
      <c r="AI46" s="260"/>
      <c r="AJ46" s="256"/>
      <c r="AK46" s="260"/>
      <c r="AL46" s="256"/>
      <c r="AM46" s="260"/>
      <c r="AN46" s="256"/>
      <c r="AO46" s="260"/>
      <c r="AP46" s="256"/>
      <c r="AQ46" s="260"/>
      <c r="AR46" s="176"/>
      <c r="AS46" s="176"/>
      <c r="AT46" s="362"/>
      <c r="AU46" s="259"/>
      <c r="AV46" s="772"/>
      <c r="AW46" s="803"/>
    </row>
    <row r="47" spans="1:49" ht="15" customHeight="1" x14ac:dyDescent="0.2">
      <c r="A47" s="121"/>
      <c r="B47" s="52" t="s">
        <v>14</v>
      </c>
      <c r="C47" s="614" t="s">
        <v>187</v>
      </c>
      <c r="D47" s="614" t="s">
        <v>187</v>
      </c>
      <c r="E47" s="614" t="s">
        <v>135</v>
      </c>
      <c r="F47" s="614" t="s">
        <v>136</v>
      </c>
      <c r="G47" s="655" t="s">
        <v>405</v>
      </c>
      <c r="H47" s="120"/>
      <c r="I47" s="615" t="s">
        <v>66</v>
      </c>
      <c r="J47" s="617" t="s">
        <v>83</v>
      </c>
      <c r="K47" s="53">
        <f>M47-L47</f>
        <v>40773</v>
      </c>
      <c r="L47" s="54">
        <v>14</v>
      </c>
      <c r="M47" s="53">
        <f>O47-N47</f>
        <v>40787</v>
      </c>
      <c r="N47" s="54"/>
      <c r="O47" s="53">
        <f>Q47-P47</f>
        <v>40787</v>
      </c>
      <c r="P47" s="54">
        <v>14</v>
      </c>
      <c r="Q47" s="53">
        <f>S47-R47</f>
        <v>40801</v>
      </c>
      <c r="R47" s="55">
        <v>7</v>
      </c>
      <c r="S47" s="53">
        <f>U47-T47</f>
        <v>40808</v>
      </c>
      <c r="T47" s="55"/>
      <c r="U47" s="53">
        <f>W47-V47</f>
        <v>40808</v>
      </c>
      <c r="V47" s="55">
        <v>7</v>
      </c>
      <c r="W47" s="53">
        <f>Y47-X47</f>
        <v>40815</v>
      </c>
      <c r="X47" s="55"/>
      <c r="Y47" s="53">
        <f>AA47-Z47</f>
        <v>40815</v>
      </c>
      <c r="Z47" s="55">
        <v>28</v>
      </c>
      <c r="AA47" s="53">
        <f>AC47-AB47</f>
        <v>40843</v>
      </c>
      <c r="AB47" s="72">
        <v>7</v>
      </c>
      <c r="AC47" s="53">
        <f>AE47-AD47</f>
        <v>40850</v>
      </c>
      <c r="AD47" s="55"/>
      <c r="AE47" s="53">
        <f>AG47-AF47</f>
        <v>40850</v>
      </c>
      <c r="AF47" s="55">
        <v>14</v>
      </c>
      <c r="AG47" s="53">
        <f>AI47-AH47</f>
        <v>40864</v>
      </c>
      <c r="AH47" s="55">
        <v>5</v>
      </c>
      <c r="AI47" s="53">
        <f>AK47-AJ47</f>
        <v>40869</v>
      </c>
      <c r="AJ47" s="55">
        <v>7</v>
      </c>
      <c r="AK47" s="53">
        <f>AM47-AL47</f>
        <v>40876</v>
      </c>
      <c r="AL47" s="55"/>
      <c r="AM47" s="53">
        <f>AO47-AN47</f>
        <v>40876</v>
      </c>
      <c r="AN47" s="55">
        <v>2</v>
      </c>
      <c r="AO47" s="56">
        <f>+AQ47-AP47</f>
        <v>40878</v>
      </c>
      <c r="AP47" s="55">
        <v>2</v>
      </c>
      <c r="AQ47" s="53">
        <v>40880</v>
      </c>
      <c r="AR47" s="57">
        <f>30.5*12</f>
        <v>366</v>
      </c>
      <c r="AS47" s="55">
        <f>AR47/30.5</f>
        <v>12</v>
      </c>
      <c r="AT47" s="58">
        <f>AQ47+AR47</f>
        <v>41246</v>
      </c>
      <c r="AU47" s="58" t="s">
        <v>36</v>
      </c>
      <c r="AV47" s="664"/>
      <c r="AW47" s="691"/>
    </row>
    <row r="48" spans="1:49" ht="15" customHeight="1" x14ac:dyDescent="0.2">
      <c r="A48" s="122"/>
      <c r="B48" s="13" t="s">
        <v>16</v>
      </c>
      <c r="C48" s="581"/>
      <c r="D48" s="581"/>
      <c r="E48" s="581"/>
      <c r="F48" s="581"/>
      <c r="G48" s="656"/>
      <c r="H48" s="12">
        <f>H47</f>
        <v>0</v>
      </c>
      <c r="I48" s="616"/>
      <c r="J48" s="618"/>
      <c r="K48" s="232">
        <v>42444</v>
      </c>
      <c r="L48" s="190">
        <v>14</v>
      </c>
      <c r="M48" s="232">
        <f>K48+L48</f>
        <v>42458</v>
      </c>
      <c r="N48" s="190"/>
      <c r="O48" s="232">
        <f>M48</f>
        <v>42458</v>
      </c>
      <c r="P48" s="190">
        <v>14</v>
      </c>
      <c r="Q48" s="232">
        <f>O48+P48</f>
        <v>42472</v>
      </c>
      <c r="R48" s="189">
        <v>7</v>
      </c>
      <c r="S48" s="232">
        <f>Q48+R48</f>
        <v>42479</v>
      </c>
      <c r="T48" s="189"/>
      <c r="U48" s="232">
        <f>S48</f>
        <v>42479</v>
      </c>
      <c r="V48" s="189">
        <v>7</v>
      </c>
      <c r="W48" s="232">
        <f>U48</f>
        <v>42479</v>
      </c>
      <c r="X48" s="189">
        <v>45</v>
      </c>
      <c r="Y48" s="232">
        <f>W48+X48</f>
        <v>42524</v>
      </c>
      <c r="Z48" s="189">
        <v>28</v>
      </c>
      <c r="AA48" s="232">
        <f>Y48+Z48</f>
        <v>42552</v>
      </c>
      <c r="AB48" s="252">
        <v>7</v>
      </c>
      <c r="AC48" s="232">
        <f>AA48+AB48</f>
        <v>42559</v>
      </c>
      <c r="AD48" s="189"/>
      <c r="AE48" s="232">
        <f>AC48+AD48</f>
        <v>42559</v>
      </c>
      <c r="AF48" s="189">
        <v>14</v>
      </c>
      <c r="AG48" s="232">
        <f>AE48+AF48</f>
        <v>42573</v>
      </c>
      <c r="AH48" s="189">
        <v>5</v>
      </c>
      <c r="AI48" s="232">
        <f>AG48+AH48</f>
        <v>42578</v>
      </c>
      <c r="AJ48" s="189">
        <v>14</v>
      </c>
      <c r="AK48" s="232">
        <f>AI48+AJ48</f>
        <v>42592</v>
      </c>
      <c r="AL48" s="189"/>
      <c r="AM48" s="232">
        <f>AK48+AL48</f>
        <v>42592</v>
      </c>
      <c r="AN48" s="189">
        <v>7</v>
      </c>
      <c r="AO48" s="232">
        <f>AM48+AN48</f>
        <v>42599</v>
      </c>
      <c r="AP48" s="189">
        <v>3</v>
      </c>
      <c r="AQ48" s="232">
        <f>AO48+AP48</f>
        <v>42602</v>
      </c>
      <c r="AR48" s="189">
        <f>+AS48*30.5</f>
        <v>366</v>
      </c>
      <c r="AS48" s="189">
        <v>12</v>
      </c>
      <c r="AT48" s="233">
        <f>AQ48+AR48</f>
        <v>42968</v>
      </c>
      <c r="AU48" s="64" t="s">
        <v>36</v>
      </c>
      <c r="AV48" s="665"/>
      <c r="AW48" s="692"/>
    </row>
    <row r="49" spans="1:49" ht="15" customHeight="1" x14ac:dyDescent="0.2">
      <c r="A49" s="123"/>
      <c r="B49" s="65" t="s">
        <v>0</v>
      </c>
      <c r="C49" s="582"/>
      <c r="D49" s="582"/>
      <c r="E49" s="582"/>
      <c r="F49" s="582"/>
      <c r="G49" s="657"/>
      <c r="H49" s="260"/>
      <c r="I49" s="787"/>
      <c r="J49" s="732"/>
      <c r="K49" s="260"/>
      <c r="L49" s="256">
        <f>M49-K49</f>
        <v>0</v>
      </c>
      <c r="M49" s="260"/>
      <c r="N49" s="256">
        <f>O49-M49</f>
        <v>0</v>
      </c>
      <c r="O49" s="260"/>
      <c r="P49" s="256">
        <f>Q49-O49</f>
        <v>0</v>
      </c>
      <c r="Q49" s="260"/>
      <c r="R49" s="256">
        <f>S49-Q49</f>
        <v>0</v>
      </c>
      <c r="S49" s="260"/>
      <c r="T49" s="256">
        <f>U49-S49</f>
        <v>0</v>
      </c>
      <c r="U49" s="260"/>
      <c r="V49" s="256">
        <f>W49-U49</f>
        <v>0</v>
      </c>
      <c r="W49" s="260"/>
      <c r="X49" s="256">
        <f>Y49-W49</f>
        <v>0</v>
      </c>
      <c r="Y49" s="260"/>
      <c r="Z49" s="256">
        <f>AA49-Y49</f>
        <v>0</v>
      </c>
      <c r="AA49" s="260"/>
      <c r="AB49" s="256">
        <f>AC49-AA49</f>
        <v>0</v>
      </c>
      <c r="AC49" s="260"/>
      <c r="AD49" s="256">
        <f>AE49-AC49</f>
        <v>0</v>
      </c>
      <c r="AE49" s="260"/>
      <c r="AF49" s="256">
        <f>AG49-AE49</f>
        <v>0</v>
      </c>
      <c r="AG49" s="260"/>
      <c r="AH49" s="256">
        <f>AI49-AG49</f>
        <v>0</v>
      </c>
      <c r="AI49" s="260"/>
      <c r="AJ49" s="256">
        <f>AK49-AI49</f>
        <v>0</v>
      </c>
      <c r="AK49" s="260"/>
      <c r="AL49" s="256">
        <f>AM49-AK49</f>
        <v>0</v>
      </c>
      <c r="AM49" s="260"/>
      <c r="AN49" s="256">
        <f>AO49-AM49</f>
        <v>0</v>
      </c>
      <c r="AO49" s="260"/>
      <c r="AP49" s="256">
        <f>AQ49-AO49</f>
        <v>0</v>
      </c>
      <c r="AQ49" s="260"/>
      <c r="AR49" s="176"/>
      <c r="AS49" s="176">
        <f>AR49/30.5</f>
        <v>0</v>
      </c>
      <c r="AT49" s="263">
        <f>AQ49+AR49</f>
        <v>0</v>
      </c>
      <c r="AU49" s="69"/>
      <c r="AV49" s="666"/>
      <c r="AW49" s="693"/>
    </row>
    <row r="50" spans="1:49" ht="15" hidden="1" customHeight="1" x14ac:dyDescent="0.2">
      <c r="A50" s="424"/>
      <c r="B50" s="425" t="s">
        <v>14</v>
      </c>
      <c r="C50" s="720" t="s">
        <v>389</v>
      </c>
      <c r="D50" s="720" t="s">
        <v>389</v>
      </c>
      <c r="E50" s="720" t="s">
        <v>135</v>
      </c>
      <c r="F50" s="720" t="s">
        <v>136</v>
      </c>
      <c r="G50" s="720" t="s">
        <v>439</v>
      </c>
      <c r="H50" s="426"/>
      <c r="I50" s="804" t="s">
        <v>66</v>
      </c>
      <c r="J50" s="739" t="s">
        <v>83</v>
      </c>
      <c r="K50" s="427">
        <f>M50-L50</f>
        <v>40773</v>
      </c>
      <c r="L50" s="428">
        <v>14</v>
      </c>
      <c r="M50" s="427">
        <f>O50-N50</f>
        <v>40787</v>
      </c>
      <c r="N50" s="428"/>
      <c r="O50" s="427">
        <f>Q50-P50</f>
        <v>40787</v>
      </c>
      <c r="P50" s="428">
        <v>14</v>
      </c>
      <c r="Q50" s="427">
        <f>S50-R50</f>
        <v>40801</v>
      </c>
      <c r="R50" s="429">
        <v>7</v>
      </c>
      <c r="S50" s="427">
        <f>U50-T50</f>
        <v>40808</v>
      </c>
      <c r="T50" s="429"/>
      <c r="U50" s="427">
        <f>W50-V50</f>
        <v>40808</v>
      </c>
      <c r="V50" s="429">
        <v>7</v>
      </c>
      <c r="W50" s="427">
        <f>Y50-X50</f>
        <v>40815</v>
      </c>
      <c r="X50" s="429"/>
      <c r="Y50" s="427">
        <f>AA50-Z50</f>
        <v>40815</v>
      </c>
      <c r="Z50" s="429">
        <v>28</v>
      </c>
      <c r="AA50" s="427">
        <f>AC50-AB50</f>
        <v>40843</v>
      </c>
      <c r="AB50" s="430">
        <v>7</v>
      </c>
      <c r="AC50" s="427">
        <f>AE50-AD50</f>
        <v>40850</v>
      </c>
      <c r="AD50" s="429"/>
      <c r="AE50" s="427">
        <f>AG50-AF50</f>
        <v>40850</v>
      </c>
      <c r="AF50" s="429">
        <v>14</v>
      </c>
      <c r="AG50" s="427">
        <f>AI50-AH50</f>
        <v>40864</v>
      </c>
      <c r="AH50" s="429">
        <v>5</v>
      </c>
      <c r="AI50" s="427">
        <f>AK50-AJ50</f>
        <v>40869</v>
      </c>
      <c r="AJ50" s="429">
        <v>7</v>
      </c>
      <c r="AK50" s="427">
        <f>AM50-AL50</f>
        <v>40876</v>
      </c>
      <c r="AL50" s="429"/>
      <c r="AM50" s="427">
        <f>AO50-AN50</f>
        <v>40876</v>
      </c>
      <c r="AN50" s="429">
        <v>2</v>
      </c>
      <c r="AO50" s="427">
        <f>+AQ50-AP50</f>
        <v>40878</v>
      </c>
      <c r="AP50" s="429">
        <v>2</v>
      </c>
      <c r="AQ50" s="427">
        <v>40880</v>
      </c>
      <c r="AR50" s="429">
        <f>30.5*12</f>
        <v>366</v>
      </c>
      <c r="AS50" s="429">
        <f>AR50/30.5</f>
        <v>12</v>
      </c>
      <c r="AT50" s="431">
        <f>AQ50+AR50</f>
        <v>41246</v>
      </c>
      <c r="AU50" s="431" t="s">
        <v>36</v>
      </c>
      <c r="AV50" s="742"/>
      <c r="AW50" s="791"/>
    </row>
    <row r="51" spans="1:49" ht="15" hidden="1" customHeight="1" x14ac:dyDescent="0.2">
      <c r="A51" s="432"/>
      <c r="B51" s="433" t="s">
        <v>16</v>
      </c>
      <c r="C51" s="721"/>
      <c r="D51" s="721"/>
      <c r="E51" s="721"/>
      <c r="F51" s="721"/>
      <c r="G51" s="721"/>
      <c r="H51" s="434">
        <f>H50</f>
        <v>0</v>
      </c>
      <c r="I51" s="805"/>
      <c r="J51" s="740"/>
      <c r="K51" s="435">
        <v>42097</v>
      </c>
      <c r="L51" s="436">
        <v>14</v>
      </c>
      <c r="M51" s="435">
        <f>K51+L51</f>
        <v>42111</v>
      </c>
      <c r="N51" s="436"/>
      <c r="O51" s="435">
        <f>M51+N51</f>
        <v>42111</v>
      </c>
      <c r="P51" s="436">
        <v>14</v>
      </c>
      <c r="Q51" s="435">
        <f>O51+P51</f>
        <v>42125</v>
      </c>
      <c r="R51" s="437">
        <v>7</v>
      </c>
      <c r="S51" s="435">
        <f>Q51+R51</f>
        <v>42132</v>
      </c>
      <c r="T51" s="437"/>
      <c r="U51" s="435">
        <f>S51+T51</f>
        <v>42132</v>
      </c>
      <c r="V51" s="437">
        <v>7</v>
      </c>
      <c r="W51" s="435">
        <f>U51+V51</f>
        <v>42139</v>
      </c>
      <c r="X51" s="437"/>
      <c r="Y51" s="435">
        <f>W51+X51</f>
        <v>42139</v>
      </c>
      <c r="Z51" s="437">
        <v>28</v>
      </c>
      <c r="AA51" s="435">
        <f>Y51+Z51</f>
        <v>42167</v>
      </c>
      <c r="AB51" s="438">
        <v>7</v>
      </c>
      <c r="AC51" s="435">
        <f>AA51+AB51</f>
        <v>42174</v>
      </c>
      <c r="AD51" s="437"/>
      <c r="AE51" s="435">
        <f>AC51+AD51</f>
        <v>42174</v>
      </c>
      <c r="AF51" s="437">
        <v>14</v>
      </c>
      <c r="AG51" s="435">
        <f>AE51+AF51</f>
        <v>42188</v>
      </c>
      <c r="AH51" s="437">
        <v>5</v>
      </c>
      <c r="AI51" s="435">
        <f>AG51+AH51</f>
        <v>42193</v>
      </c>
      <c r="AJ51" s="437">
        <v>14</v>
      </c>
      <c r="AK51" s="435">
        <f>AI51+AJ51</f>
        <v>42207</v>
      </c>
      <c r="AL51" s="437"/>
      <c r="AM51" s="435">
        <f>AK51+AL51</f>
        <v>42207</v>
      </c>
      <c r="AN51" s="437">
        <v>7</v>
      </c>
      <c r="AO51" s="435">
        <f>AM51+AN51</f>
        <v>42214</v>
      </c>
      <c r="AP51" s="437">
        <v>3</v>
      </c>
      <c r="AQ51" s="435">
        <f>AO51+AP51</f>
        <v>42217</v>
      </c>
      <c r="AR51" s="437">
        <f>9*30.5</f>
        <v>274.5</v>
      </c>
      <c r="AS51" s="437">
        <v>9</v>
      </c>
      <c r="AT51" s="439">
        <f>+AR51+AQ51</f>
        <v>42491.5</v>
      </c>
      <c r="AU51" s="439" t="s">
        <v>36</v>
      </c>
      <c r="AV51" s="743"/>
      <c r="AW51" s="792"/>
    </row>
    <row r="52" spans="1:49" ht="29.25" hidden="1" customHeight="1" x14ac:dyDescent="0.2">
      <c r="A52" s="440"/>
      <c r="B52" s="441" t="s">
        <v>0</v>
      </c>
      <c r="C52" s="722"/>
      <c r="D52" s="722"/>
      <c r="E52" s="722"/>
      <c r="F52" s="722"/>
      <c r="G52" s="722"/>
      <c r="H52" s="435"/>
      <c r="I52" s="806"/>
      <c r="J52" s="741"/>
      <c r="K52" s="435"/>
      <c r="L52" s="442">
        <f>M52-K52</f>
        <v>0</v>
      </c>
      <c r="M52" s="435"/>
      <c r="N52" s="442">
        <f>O52-M52</f>
        <v>0</v>
      </c>
      <c r="O52" s="435"/>
      <c r="P52" s="442">
        <f>Q52-O52</f>
        <v>0</v>
      </c>
      <c r="Q52" s="435"/>
      <c r="R52" s="442">
        <f>S52-Q52</f>
        <v>0</v>
      </c>
      <c r="S52" s="435"/>
      <c r="T52" s="442">
        <f>U52-S52</f>
        <v>0</v>
      </c>
      <c r="U52" s="435"/>
      <c r="V52" s="442">
        <f>W52-U52</f>
        <v>0</v>
      </c>
      <c r="W52" s="435"/>
      <c r="X52" s="442">
        <f>Y52-W52</f>
        <v>0</v>
      </c>
      <c r="Y52" s="435"/>
      <c r="Z52" s="442">
        <f>AA52-Y52</f>
        <v>0</v>
      </c>
      <c r="AA52" s="435"/>
      <c r="AB52" s="442">
        <f>AC52-AA52</f>
        <v>0</v>
      </c>
      <c r="AC52" s="435"/>
      <c r="AD52" s="442">
        <f>AE52-AC52</f>
        <v>0</v>
      </c>
      <c r="AE52" s="435"/>
      <c r="AF52" s="442">
        <f>AG52-AE52</f>
        <v>0</v>
      </c>
      <c r="AG52" s="435"/>
      <c r="AH52" s="442">
        <f>AI52-AG52</f>
        <v>0</v>
      </c>
      <c r="AI52" s="435"/>
      <c r="AJ52" s="442">
        <f>AK52-AI52</f>
        <v>0</v>
      </c>
      <c r="AK52" s="435"/>
      <c r="AL52" s="442">
        <f>AM52-AK52</f>
        <v>0</v>
      </c>
      <c r="AM52" s="435"/>
      <c r="AN52" s="442">
        <f>AO52-AM52</f>
        <v>0</v>
      </c>
      <c r="AO52" s="435"/>
      <c r="AP52" s="442">
        <f>AQ52-AO52</f>
        <v>0</v>
      </c>
      <c r="AQ52" s="435"/>
      <c r="AR52" s="437"/>
      <c r="AS52" s="437">
        <f>AR52/30.5</f>
        <v>0</v>
      </c>
      <c r="AT52" s="439">
        <f>AQ52+AR52</f>
        <v>0</v>
      </c>
      <c r="AU52" s="443"/>
      <c r="AV52" s="744"/>
      <c r="AW52" s="793"/>
    </row>
    <row r="53" spans="1:49" s="267" customFormat="1" ht="15" hidden="1" customHeight="1" x14ac:dyDescent="0.2">
      <c r="A53" s="264"/>
      <c r="B53" s="265" t="s">
        <v>14</v>
      </c>
      <c r="C53" s="813" t="s">
        <v>188</v>
      </c>
      <c r="D53" s="813" t="s">
        <v>188</v>
      </c>
      <c r="E53" s="813" t="s">
        <v>135</v>
      </c>
      <c r="F53" s="813" t="s">
        <v>136</v>
      </c>
      <c r="G53" s="649" t="s">
        <v>155</v>
      </c>
      <c r="H53" s="216"/>
      <c r="I53" s="816" t="s">
        <v>66</v>
      </c>
      <c r="J53" s="819" t="s">
        <v>83</v>
      </c>
      <c r="K53" s="217">
        <f>M53-L53</f>
        <v>40439</v>
      </c>
      <c r="L53" s="218">
        <v>14</v>
      </c>
      <c r="M53" s="217">
        <f>O53-N53</f>
        <v>40453</v>
      </c>
      <c r="N53" s="218"/>
      <c r="O53" s="217">
        <f>Q53-P53</f>
        <v>40453</v>
      </c>
      <c r="P53" s="218">
        <v>14</v>
      </c>
      <c r="Q53" s="217">
        <f>S53-R53</f>
        <v>40467</v>
      </c>
      <c r="R53" s="219">
        <v>7</v>
      </c>
      <c r="S53" s="217">
        <f>U53-T53</f>
        <v>40474</v>
      </c>
      <c r="T53" s="219"/>
      <c r="U53" s="217">
        <f>W53-V53</f>
        <v>40474</v>
      </c>
      <c r="V53" s="219">
        <v>7</v>
      </c>
      <c r="W53" s="217">
        <f>Y53-X53</f>
        <v>40481</v>
      </c>
      <c r="X53" s="219"/>
      <c r="Y53" s="217">
        <f>AA53-Z53</f>
        <v>40481</v>
      </c>
      <c r="Z53" s="219">
        <v>28</v>
      </c>
      <c r="AA53" s="217">
        <f>AC53-AB53</f>
        <v>40509</v>
      </c>
      <c r="AB53" s="266">
        <v>7</v>
      </c>
      <c r="AC53" s="217">
        <f>AE53-AD53</f>
        <v>40516</v>
      </c>
      <c r="AD53" s="219"/>
      <c r="AE53" s="217">
        <f>AG53-AF53</f>
        <v>40516</v>
      </c>
      <c r="AF53" s="219">
        <v>14</v>
      </c>
      <c r="AG53" s="217">
        <f>AI53-AH53</f>
        <v>40530</v>
      </c>
      <c r="AH53" s="219">
        <v>5</v>
      </c>
      <c r="AI53" s="217">
        <f>AK53-AJ53</f>
        <v>40535</v>
      </c>
      <c r="AJ53" s="219">
        <v>7</v>
      </c>
      <c r="AK53" s="217">
        <f>AM53-AL53</f>
        <v>40542</v>
      </c>
      <c r="AL53" s="219"/>
      <c r="AM53" s="217">
        <f>AO53-AN53</f>
        <v>40542</v>
      </c>
      <c r="AN53" s="219">
        <v>2</v>
      </c>
      <c r="AO53" s="217">
        <f>+AQ53-AP53</f>
        <v>40544</v>
      </c>
      <c r="AP53" s="219">
        <v>2</v>
      </c>
      <c r="AQ53" s="217">
        <v>40546</v>
      </c>
      <c r="AR53" s="219">
        <f>30.5*36</f>
        <v>1098</v>
      </c>
      <c r="AS53" s="219">
        <f>AR53/30.5</f>
        <v>36</v>
      </c>
      <c r="AT53" s="220">
        <f>AQ53+AR53</f>
        <v>41644</v>
      </c>
      <c r="AU53" s="220" t="s">
        <v>36</v>
      </c>
      <c r="AV53" s="794"/>
      <c r="AW53" s="825"/>
    </row>
    <row r="54" spans="1:49" s="267" customFormat="1" ht="15" hidden="1" customHeight="1" x14ac:dyDescent="0.2">
      <c r="A54" s="264"/>
      <c r="B54" s="268" t="s">
        <v>16</v>
      </c>
      <c r="C54" s="814"/>
      <c r="D54" s="814"/>
      <c r="E54" s="814"/>
      <c r="F54" s="814"/>
      <c r="G54" s="650"/>
      <c r="H54" s="221"/>
      <c r="I54" s="817"/>
      <c r="J54" s="820"/>
      <c r="K54" s="222">
        <f>M54-L54</f>
        <v>41522</v>
      </c>
      <c r="L54" s="223">
        <v>14</v>
      </c>
      <c r="M54" s="222">
        <f>O54-N54</f>
        <v>41536</v>
      </c>
      <c r="N54" s="223"/>
      <c r="O54" s="222">
        <f>Q54-P54</f>
        <v>41536</v>
      </c>
      <c r="P54" s="223">
        <v>14</v>
      </c>
      <c r="Q54" s="222">
        <f>S54-R54</f>
        <v>41550</v>
      </c>
      <c r="R54" s="224">
        <v>7</v>
      </c>
      <c r="S54" s="222">
        <f>U54-T54</f>
        <v>41557</v>
      </c>
      <c r="T54" s="224"/>
      <c r="U54" s="222">
        <f>W54-V54</f>
        <v>41557</v>
      </c>
      <c r="V54" s="224">
        <v>7</v>
      </c>
      <c r="W54" s="222">
        <f>Y54-X54</f>
        <v>41564</v>
      </c>
      <c r="X54" s="224"/>
      <c r="Y54" s="222">
        <f>AA54-Z54</f>
        <v>41564</v>
      </c>
      <c r="Z54" s="224">
        <v>28</v>
      </c>
      <c r="AA54" s="222">
        <f>AC54-AB54</f>
        <v>41592</v>
      </c>
      <c r="AB54" s="269">
        <v>7</v>
      </c>
      <c r="AC54" s="222">
        <f>AE54-AD54</f>
        <v>41599</v>
      </c>
      <c r="AD54" s="224"/>
      <c r="AE54" s="222">
        <f>AG54-AF54</f>
        <v>41599</v>
      </c>
      <c r="AF54" s="224">
        <v>14</v>
      </c>
      <c r="AG54" s="222">
        <f>AI54-AH54</f>
        <v>41613</v>
      </c>
      <c r="AH54" s="224">
        <v>5</v>
      </c>
      <c r="AI54" s="222">
        <f>AK54-AJ54</f>
        <v>41618</v>
      </c>
      <c r="AJ54" s="224">
        <v>14</v>
      </c>
      <c r="AK54" s="222">
        <f>AM54-AL54</f>
        <v>41632</v>
      </c>
      <c r="AL54" s="224"/>
      <c r="AM54" s="222">
        <f>AO54-AN54</f>
        <v>41632</v>
      </c>
      <c r="AN54" s="224">
        <v>7</v>
      </c>
      <c r="AO54" s="222">
        <f>+AQ54-AP54</f>
        <v>41639</v>
      </c>
      <c r="AP54" s="224">
        <v>3</v>
      </c>
      <c r="AQ54" s="222">
        <v>41642</v>
      </c>
      <c r="AR54" s="224">
        <f>+AS54*30.5</f>
        <v>1098</v>
      </c>
      <c r="AS54" s="224">
        <v>36</v>
      </c>
      <c r="AT54" s="225">
        <f>+AR54+AQ54</f>
        <v>42740</v>
      </c>
      <c r="AU54" s="225" t="s">
        <v>36</v>
      </c>
      <c r="AV54" s="795"/>
      <c r="AW54" s="826"/>
    </row>
    <row r="55" spans="1:49" s="267" customFormat="1" ht="15" hidden="1" customHeight="1" x14ac:dyDescent="0.2">
      <c r="A55" s="264"/>
      <c r="B55" s="271" t="s">
        <v>0</v>
      </c>
      <c r="C55" s="815"/>
      <c r="D55" s="815"/>
      <c r="E55" s="815"/>
      <c r="F55" s="815"/>
      <c r="G55" s="651"/>
      <c r="H55" s="222"/>
      <c r="I55" s="818"/>
      <c r="J55" s="821"/>
      <c r="K55" s="222"/>
      <c r="L55" s="227">
        <f>M55-K55</f>
        <v>0</v>
      </c>
      <c r="M55" s="222"/>
      <c r="N55" s="227">
        <f>O55-M55</f>
        <v>0</v>
      </c>
      <c r="O55" s="222"/>
      <c r="P55" s="227">
        <f>Q55-O55</f>
        <v>0</v>
      </c>
      <c r="Q55" s="222"/>
      <c r="R55" s="227">
        <f>S55-Q55</f>
        <v>0</v>
      </c>
      <c r="S55" s="222"/>
      <c r="T55" s="227">
        <f>U55-S55</f>
        <v>0</v>
      </c>
      <c r="U55" s="222"/>
      <c r="V55" s="227">
        <f>W55-U55</f>
        <v>0</v>
      </c>
      <c r="W55" s="222"/>
      <c r="X55" s="227">
        <f>Y55-W55</f>
        <v>0</v>
      </c>
      <c r="Y55" s="222"/>
      <c r="Z55" s="227">
        <f>AA55-Y55</f>
        <v>0</v>
      </c>
      <c r="AA55" s="222"/>
      <c r="AB55" s="227">
        <f>AC55-AA55</f>
        <v>0</v>
      </c>
      <c r="AC55" s="222"/>
      <c r="AD55" s="227">
        <f>AE55-AC55</f>
        <v>0</v>
      </c>
      <c r="AE55" s="222"/>
      <c r="AF55" s="227">
        <f>AG55-AE55</f>
        <v>0</v>
      </c>
      <c r="AG55" s="222"/>
      <c r="AH55" s="227">
        <f>AI55-AG55</f>
        <v>0</v>
      </c>
      <c r="AI55" s="222"/>
      <c r="AJ55" s="227">
        <f>AK55-AI55</f>
        <v>0</v>
      </c>
      <c r="AK55" s="222"/>
      <c r="AL55" s="227">
        <f>AM55-AK55</f>
        <v>0</v>
      </c>
      <c r="AM55" s="222"/>
      <c r="AN55" s="227">
        <f>AO55-AM55</f>
        <v>0</v>
      </c>
      <c r="AO55" s="222"/>
      <c r="AP55" s="227">
        <f>AQ55-AO55</f>
        <v>0</v>
      </c>
      <c r="AQ55" s="222"/>
      <c r="AR55" s="224"/>
      <c r="AS55" s="224">
        <f t="shared" ref="AS55:AS82" si="0">AR55/30.5</f>
        <v>0</v>
      </c>
      <c r="AT55" s="225">
        <f>AQ55+AR55</f>
        <v>0</v>
      </c>
      <c r="AU55" s="230"/>
      <c r="AV55" s="796"/>
      <c r="AW55" s="827"/>
    </row>
    <row r="56" spans="1:49" ht="15" hidden="1" customHeight="1" x14ac:dyDescent="0.2">
      <c r="A56" s="444"/>
      <c r="B56" s="445" t="s">
        <v>14</v>
      </c>
      <c r="C56" s="700" t="s">
        <v>165</v>
      </c>
      <c r="D56" s="700" t="s">
        <v>165</v>
      </c>
      <c r="E56" s="700" t="s">
        <v>135</v>
      </c>
      <c r="F56" s="700" t="s">
        <v>136</v>
      </c>
      <c r="G56" s="720" t="s">
        <v>139</v>
      </c>
      <c r="H56" s="446"/>
      <c r="I56" s="837" t="s">
        <v>66</v>
      </c>
      <c r="J56" s="840" t="s">
        <v>83</v>
      </c>
      <c r="K56" s="447">
        <f>M56-L56</f>
        <v>40804</v>
      </c>
      <c r="L56" s="448">
        <v>14</v>
      </c>
      <c r="M56" s="447">
        <f>O56-N56</f>
        <v>40818</v>
      </c>
      <c r="N56" s="448"/>
      <c r="O56" s="447">
        <f>Q56-P56</f>
        <v>40818</v>
      </c>
      <c r="P56" s="448">
        <v>14</v>
      </c>
      <c r="Q56" s="447">
        <f>S56-R56</f>
        <v>40832</v>
      </c>
      <c r="R56" s="449">
        <v>7</v>
      </c>
      <c r="S56" s="447">
        <f>U56-T56</f>
        <v>40839</v>
      </c>
      <c r="T56" s="449"/>
      <c r="U56" s="447">
        <f>W56-V56</f>
        <v>40839</v>
      </c>
      <c r="V56" s="449">
        <v>7</v>
      </c>
      <c r="W56" s="447">
        <f>Y56-X56</f>
        <v>40846</v>
      </c>
      <c r="X56" s="449"/>
      <c r="Y56" s="447">
        <f>AA56-Z56</f>
        <v>40846</v>
      </c>
      <c r="Z56" s="449">
        <v>28</v>
      </c>
      <c r="AA56" s="447">
        <f>AC56-AB56</f>
        <v>40874</v>
      </c>
      <c r="AB56" s="450">
        <v>7</v>
      </c>
      <c r="AC56" s="447">
        <f>AE56-AD56</f>
        <v>40881</v>
      </c>
      <c r="AD56" s="449"/>
      <c r="AE56" s="447">
        <f>AG56-AF56</f>
        <v>40881</v>
      </c>
      <c r="AF56" s="449">
        <v>14</v>
      </c>
      <c r="AG56" s="447">
        <f>AI56-AH56</f>
        <v>40895</v>
      </c>
      <c r="AH56" s="449">
        <v>5</v>
      </c>
      <c r="AI56" s="447">
        <f>AK56-AJ56</f>
        <v>40900</v>
      </c>
      <c r="AJ56" s="449">
        <v>7</v>
      </c>
      <c r="AK56" s="447">
        <f>AM56-AL56</f>
        <v>40907</v>
      </c>
      <c r="AL56" s="449"/>
      <c r="AM56" s="447">
        <f>AO56-AN56</f>
        <v>40907</v>
      </c>
      <c r="AN56" s="449">
        <v>2</v>
      </c>
      <c r="AO56" s="451">
        <v>40909</v>
      </c>
      <c r="AP56" s="449">
        <v>2</v>
      </c>
      <c r="AQ56" s="447">
        <f>AO56+AP56</f>
        <v>40911</v>
      </c>
      <c r="AR56" s="452">
        <f>30.5*36</f>
        <v>1098</v>
      </c>
      <c r="AS56" s="449">
        <f t="shared" si="0"/>
        <v>36</v>
      </c>
      <c r="AT56" s="453">
        <f>AQ56+AR56</f>
        <v>42009</v>
      </c>
      <c r="AU56" s="453" t="s">
        <v>36</v>
      </c>
      <c r="AV56" s="797"/>
      <c r="AW56" s="834"/>
    </row>
    <row r="57" spans="1:49" ht="15" hidden="1" customHeight="1" x14ac:dyDescent="0.2">
      <c r="A57" s="454"/>
      <c r="B57" s="455" t="s">
        <v>16</v>
      </c>
      <c r="C57" s="701"/>
      <c r="D57" s="701"/>
      <c r="E57" s="701"/>
      <c r="F57" s="701"/>
      <c r="G57" s="721"/>
      <c r="H57" s="456"/>
      <c r="I57" s="838"/>
      <c r="J57" s="841"/>
      <c r="K57" s="457">
        <v>41917</v>
      </c>
      <c r="L57" s="458">
        <v>14</v>
      </c>
      <c r="M57" s="457">
        <f>K57+L57</f>
        <v>41931</v>
      </c>
      <c r="N57" s="458"/>
      <c r="O57" s="457">
        <f>M57+N57</f>
        <v>41931</v>
      </c>
      <c r="P57" s="458">
        <v>14</v>
      </c>
      <c r="Q57" s="457">
        <f>O57+P57</f>
        <v>41945</v>
      </c>
      <c r="R57" s="459">
        <v>7</v>
      </c>
      <c r="S57" s="457">
        <f>Q57+R57</f>
        <v>41952</v>
      </c>
      <c r="T57" s="459"/>
      <c r="U57" s="457">
        <f>S57+T57</f>
        <v>41952</v>
      </c>
      <c r="V57" s="459">
        <v>7</v>
      </c>
      <c r="W57" s="457">
        <f>U57+V57</f>
        <v>41959</v>
      </c>
      <c r="X57" s="459">
        <v>28</v>
      </c>
      <c r="Y57" s="457">
        <f>W57+X57</f>
        <v>41987</v>
      </c>
      <c r="Z57" s="459">
        <v>28</v>
      </c>
      <c r="AA57" s="457">
        <f>Y57+Z57</f>
        <v>42015</v>
      </c>
      <c r="AB57" s="460">
        <v>7</v>
      </c>
      <c r="AC57" s="457">
        <f>AA57+AB57</f>
        <v>42022</v>
      </c>
      <c r="AD57" s="459"/>
      <c r="AE57" s="457">
        <f>AC57+AD57</f>
        <v>42022</v>
      </c>
      <c r="AF57" s="459">
        <v>14</v>
      </c>
      <c r="AG57" s="457">
        <f>AE57+AF57</f>
        <v>42036</v>
      </c>
      <c r="AH57" s="459">
        <v>5</v>
      </c>
      <c r="AI57" s="457">
        <f>AG57+AH57</f>
        <v>42041</v>
      </c>
      <c r="AJ57" s="459">
        <v>14</v>
      </c>
      <c r="AK57" s="457">
        <f>AI57+AJ57</f>
        <v>42055</v>
      </c>
      <c r="AL57" s="459"/>
      <c r="AM57" s="457">
        <f>AK57+AL57</f>
        <v>42055</v>
      </c>
      <c r="AN57" s="459">
        <v>7</v>
      </c>
      <c r="AO57" s="457">
        <f>AM57+AN57</f>
        <v>42062</v>
      </c>
      <c r="AP57" s="459">
        <v>3</v>
      </c>
      <c r="AQ57" s="457">
        <f>AO57+AP57</f>
        <v>42065</v>
      </c>
      <c r="AR57" s="459">
        <f>30.5*AS57</f>
        <v>732</v>
      </c>
      <c r="AS57" s="459">
        <v>24</v>
      </c>
      <c r="AT57" s="461">
        <f>AQ57+AR57</f>
        <v>42797</v>
      </c>
      <c r="AU57" s="462" t="s">
        <v>36</v>
      </c>
      <c r="AV57" s="798"/>
      <c r="AW57" s="835"/>
    </row>
    <row r="58" spans="1:49" s="267" customFormat="1" ht="15" hidden="1" customHeight="1" x14ac:dyDescent="0.2">
      <c r="A58" s="463"/>
      <c r="B58" s="464" t="s">
        <v>0</v>
      </c>
      <c r="C58" s="702"/>
      <c r="D58" s="702"/>
      <c r="E58" s="702"/>
      <c r="F58" s="702"/>
      <c r="G58" s="722"/>
      <c r="H58" s="465"/>
      <c r="I58" s="839"/>
      <c r="J58" s="842"/>
      <c r="K58" s="465"/>
      <c r="L58" s="466">
        <f>M58-K58</f>
        <v>0</v>
      </c>
      <c r="M58" s="465"/>
      <c r="N58" s="466">
        <f>O58-M58</f>
        <v>0</v>
      </c>
      <c r="O58" s="465"/>
      <c r="P58" s="466">
        <f>Q58-O58</f>
        <v>0</v>
      </c>
      <c r="Q58" s="465"/>
      <c r="R58" s="466">
        <f>S58-Q58</f>
        <v>0</v>
      </c>
      <c r="S58" s="465"/>
      <c r="T58" s="466">
        <f>U58-S58</f>
        <v>0</v>
      </c>
      <c r="U58" s="465"/>
      <c r="V58" s="466">
        <f>W58-U58</f>
        <v>0</v>
      </c>
      <c r="W58" s="465"/>
      <c r="X58" s="466">
        <f>Y58-W58</f>
        <v>0</v>
      </c>
      <c r="Y58" s="465"/>
      <c r="Z58" s="466">
        <f>AA58-Y58</f>
        <v>0</v>
      </c>
      <c r="AA58" s="465"/>
      <c r="AB58" s="466">
        <f>AC58-AA58</f>
        <v>0</v>
      </c>
      <c r="AC58" s="465"/>
      <c r="AD58" s="466">
        <f>AE58-AC58</f>
        <v>0</v>
      </c>
      <c r="AE58" s="465"/>
      <c r="AF58" s="466">
        <f>AG58-AE58</f>
        <v>0</v>
      </c>
      <c r="AG58" s="465"/>
      <c r="AH58" s="466">
        <f>AI58-AG58</f>
        <v>0</v>
      </c>
      <c r="AI58" s="465"/>
      <c r="AJ58" s="466">
        <f>AK58-AI58</f>
        <v>0</v>
      </c>
      <c r="AK58" s="465"/>
      <c r="AL58" s="466">
        <f>AM58-AK58</f>
        <v>0</v>
      </c>
      <c r="AM58" s="465"/>
      <c r="AN58" s="466">
        <f>AO58-AM58</f>
        <v>0</v>
      </c>
      <c r="AO58" s="465"/>
      <c r="AP58" s="466">
        <f>AQ58-AO58</f>
        <v>0</v>
      </c>
      <c r="AQ58" s="465"/>
      <c r="AR58" s="467"/>
      <c r="AS58" s="467">
        <f t="shared" si="0"/>
        <v>0</v>
      </c>
      <c r="AT58" s="468">
        <f>AQ58+AR58</f>
        <v>0</v>
      </c>
      <c r="AU58" s="469"/>
      <c r="AV58" s="799"/>
      <c r="AW58" s="836"/>
    </row>
    <row r="59" spans="1:49" ht="15" customHeight="1" x14ac:dyDescent="0.2">
      <c r="A59" s="121"/>
      <c r="B59" s="52" t="s">
        <v>14</v>
      </c>
      <c r="C59" s="614" t="s">
        <v>166</v>
      </c>
      <c r="D59" s="614" t="s">
        <v>166</v>
      </c>
      <c r="E59" s="614" t="s">
        <v>135</v>
      </c>
      <c r="F59" s="614" t="s">
        <v>136</v>
      </c>
      <c r="G59" s="614" t="s">
        <v>158</v>
      </c>
      <c r="H59" s="120"/>
      <c r="I59" s="615" t="s">
        <v>88</v>
      </c>
      <c r="J59" s="273" t="s">
        <v>37</v>
      </c>
      <c r="K59" s="53">
        <f>M59-L59</f>
        <v>40427</v>
      </c>
      <c r="L59" s="54">
        <v>14</v>
      </c>
      <c r="M59" s="53">
        <f>O59-N59</f>
        <v>40441</v>
      </c>
      <c r="N59" s="54">
        <v>14</v>
      </c>
      <c r="O59" s="53">
        <f>Q59-P59</f>
        <v>40455</v>
      </c>
      <c r="P59" s="54"/>
      <c r="Q59" s="53">
        <f>S59-R59</f>
        <v>40455</v>
      </c>
      <c r="R59" s="55"/>
      <c r="S59" s="53">
        <f>U59-T59</f>
        <v>40455</v>
      </c>
      <c r="T59" s="55"/>
      <c r="U59" s="53">
        <f>W59-V59</f>
        <v>40455</v>
      </c>
      <c r="V59" s="55">
        <v>2</v>
      </c>
      <c r="W59" s="53">
        <f>Y59-X59</f>
        <v>40457</v>
      </c>
      <c r="X59" s="55">
        <v>14</v>
      </c>
      <c r="Y59" s="53">
        <f>AA59-Z59</f>
        <v>40471</v>
      </c>
      <c r="Z59" s="55">
        <v>28</v>
      </c>
      <c r="AA59" s="53">
        <f>AC59-AB59</f>
        <v>40499</v>
      </c>
      <c r="AB59" s="72">
        <v>7</v>
      </c>
      <c r="AC59" s="53">
        <f>AE59-AD59</f>
        <v>40506</v>
      </c>
      <c r="AD59" s="55">
        <v>14</v>
      </c>
      <c r="AE59" s="53">
        <f>AG59-AF59</f>
        <v>40520</v>
      </c>
      <c r="AF59" s="55"/>
      <c r="AG59" s="53">
        <f>AI59-AH59</f>
        <v>40520</v>
      </c>
      <c r="AH59" s="55">
        <v>1</v>
      </c>
      <c r="AI59" s="53">
        <f>AK59-AJ59</f>
        <v>40521</v>
      </c>
      <c r="AJ59" s="55">
        <v>7</v>
      </c>
      <c r="AK59" s="53">
        <f>AM59-AL59</f>
        <v>40528</v>
      </c>
      <c r="AL59" s="55">
        <v>14</v>
      </c>
      <c r="AM59" s="53">
        <f>AO59-AN59</f>
        <v>40542</v>
      </c>
      <c r="AN59" s="55">
        <v>2</v>
      </c>
      <c r="AO59" s="56">
        <f>+AQ59-AP59</f>
        <v>40544</v>
      </c>
      <c r="AP59" s="55">
        <v>2</v>
      </c>
      <c r="AQ59" s="53">
        <v>40546</v>
      </c>
      <c r="AR59" s="57">
        <f>30.5*60</f>
        <v>1830</v>
      </c>
      <c r="AS59" s="55">
        <f t="shared" si="0"/>
        <v>60</v>
      </c>
      <c r="AT59" s="58">
        <f>AQ59+AR59</f>
        <v>42376</v>
      </c>
      <c r="AU59" s="58" t="s">
        <v>36</v>
      </c>
      <c r="AV59" s="664" t="s">
        <v>158</v>
      </c>
      <c r="AW59" s="691" t="s">
        <v>501</v>
      </c>
    </row>
    <row r="60" spans="1:49" ht="15" customHeight="1" x14ac:dyDescent="0.2">
      <c r="A60" s="122"/>
      <c r="B60" s="13" t="s">
        <v>16</v>
      </c>
      <c r="C60" s="581"/>
      <c r="D60" s="581"/>
      <c r="E60" s="581"/>
      <c r="F60" s="581"/>
      <c r="G60" s="581"/>
      <c r="H60" s="12">
        <f>H59</f>
        <v>0</v>
      </c>
      <c r="I60" s="616"/>
      <c r="J60" s="274"/>
      <c r="K60" s="232">
        <v>41275</v>
      </c>
      <c r="L60" s="190">
        <v>14</v>
      </c>
      <c r="M60" s="232">
        <f>K60+L60</f>
        <v>41289</v>
      </c>
      <c r="N60" s="190">
        <v>14</v>
      </c>
      <c r="O60" s="232">
        <f>M60+N60</f>
        <v>41303</v>
      </c>
      <c r="P60" s="190">
        <v>14</v>
      </c>
      <c r="Q60" s="232">
        <f>O60+P60</f>
        <v>41317</v>
      </c>
      <c r="R60" s="189"/>
      <c r="S60" s="232">
        <f>Q60+R60</f>
        <v>41317</v>
      </c>
      <c r="T60" s="189">
        <v>14</v>
      </c>
      <c r="U60" s="232">
        <f>S60+T60</f>
        <v>41331</v>
      </c>
      <c r="V60" s="189">
        <v>7</v>
      </c>
      <c r="W60" s="232">
        <f>U60+V60</f>
        <v>41338</v>
      </c>
      <c r="X60" s="189">
        <v>14</v>
      </c>
      <c r="Y60" s="232">
        <f>W60+X60</f>
        <v>41352</v>
      </c>
      <c r="Z60" s="189">
        <v>28</v>
      </c>
      <c r="AA60" s="232">
        <f>Y60+Z60</f>
        <v>41380</v>
      </c>
      <c r="AB60" s="252">
        <v>7</v>
      </c>
      <c r="AC60" s="232">
        <f>AA60+AB60</f>
        <v>41387</v>
      </c>
      <c r="AD60" s="189">
        <v>14</v>
      </c>
      <c r="AE60" s="232">
        <f>AC60+AD60</f>
        <v>41401</v>
      </c>
      <c r="AF60" s="189"/>
      <c r="AG60" s="232">
        <f>AE60+AF60</f>
        <v>41401</v>
      </c>
      <c r="AH60" s="189">
        <v>3</v>
      </c>
      <c r="AI60" s="232">
        <f>AG60+AH60</f>
        <v>41404</v>
      </c>
      <c r="AJ60" s="189">
        <v>7</v>
      </c>
      <c r="AK60" s="232">
        <f>AI60+AJ60</f>
        <v>41411</v>
      </c>
      <c r="AL60" s="189">
        <v>14</v>
      </c>
      <c r="AM60" s="232">
        <f>AK60+AL60</f>
        <v>41425</v>
      </c>
      <c r="AN60" s="189">
        <v>7</v>
      </c>
      <c r="AO60" s="232">
        <f>AM60+AN60</f>
        <v>41432</v>
      </c>
      <c r="AP60" s="189">
        <v>3</v>
      </c>
      <c r="AQ60" s="232">
        <f>AO60+AP60</f>
        <v>41435</v>
      </c>
      <c r="AR60" s="189">
        <f>30.5*AS60</f>
        <v>1098</v>
      </c>
      <c r="AS60" s="189">
        <v>36</v>
      </c>
      <c r="AT60" s="233">
        <f>+AR60+AQ60</f>
        <v>42533</v>
      </c>
      <c r="AU60" s="64" t="s">
        <v>36</v>
      </c>
      <c r="AV60" s="665"/>
      <c r="AW60" s="692"/>
    </row>
    <row r="61" spans="1:49" s="267" customFormat="1" ht="15" customHeight="1" x14ac:dyDescent="0.2">
      <c r="A61" s="281"/>
      <c r="B61" s="282" t="s">
        <v>0</v>
      </c>
      <c r="C61" s="582"/>
      <c r="D61" s="582"/>
      <c r="E61" s="582"/>
      <c r="F61" s="582"/>
      <c r="G61" s="582"/>
      <c r="H61" s="255"/>
      <c r="I61" s="787"/>
      <c r="J61" s="275"/>
      <c r="K61" s="279">
        <v>41275</v>
      </c>
      <c r="L61" s="278"/>
      <c r="M61" s="279"/>
      <c r="N61" s="278"/>
      <c r="O61" s="279"/>
      <c r="P61" s="278"/>
      <c r="Q61" s="279"/>
      <c r="R61" s="320"/>
      <c r="S61" s="279"/>
      <c r="T61" s="320"/>
      <c r="U61" s="279"/>
      <c r="V61" s="320"/>
      <c r="W61" s="279"/>
      <c r="X61" s="320"/>
      <c r="Y61" s="279"/>
      <c r="Z61" s="320"/>
      <c r="AA61" s="279"/>
      <c r="AB61" s="321"/>
      <c r="AC61" s="279"/>
      <c r="AD61" s="320"/>
      <c r="AE61" s="279">
        <v>41396</v>
      </c>
      <c r="AF61" s="320"/>
      <c r="AG61" s="279">
        <f>AE61+AF61</f>
        <v>41396</v>
      </c>
      <c r="AH61" s="320">
        <v>3</v>
      </c>
      <c r="AI61" s="279"/>
      <c r="AJ61" s="320"/>
      <c r="AK61" s="279">
        <f>AI61+AJ61</f>
        <v>0</v>
      </c>
      <c r="AL61" s="320">
        <v>14</v>
      </c>
      <c r="AM61" s="279">
        <v>41399</v>
      </c>
      <c r="AN61" s="320">
        <v>7</v>
      </c>
      <c r="AO61" s="279"/>
      <c r="AP61" s="277"/>
      <c r="AQ61" s="276">
        <v>41396</v>
      </c>
      <c r="AR61" s="294">
        <v>1339</v>
      </c>
      <c r="AS61" s="534">
        <f>AR61/30.5</f>
        <v>43.901639344262293</v>
      </c>
      <c r="AT61" s="322">
        <f>AQ61+AR61</f>
        <v>42735</v>
      </c>
      <c r="AU61" s="259"/>
      <c r="AV61" s="666"/>
      <c r="AW61" s="693"/>
    </row>
    <row r="62" spans="1:49" ht="15" customHeight="1" x14ac:dyDescent="0.2">
      <c r="A62" s="121"/>
      <c r="B62" s="52" t="s">
        <v>14</v>
      </c>
      <c r="C62" s="614" t="s">
        <v>167</v>
      </c>
      <c r="D62" s="614" t="s">
        <v>167</v>
      </c>
      <c r="E62" s="614" t="s">
        <v>135</v>
      </c>
      <c r="F62" s="614" t="s">
        <v>136</v>
      </c>
      <c r="G62" s="614" t="s">
        <v>147</v>
      </c>
      <c r="H62" s="120"/>
      <c r="I62" s="615" t="s">
        <v>88</v>
      </c>
      <c r="J62" s="273" t="s">
        <v>37</v>
      </c>
      <c r="K62" s="53">
        <f>M62-L62</f>
        <v>40427</v>
      </c>
      <c r="L62" s="54">
        <v>14</v>
      </c>
      <c r="M62" s="53">
        <f>O62-N62</f>
        <v>40441</v>
      </c>
      <c r="N62" s="54">
        <v>14</v>
      </c>
      <c r="O62" s="53">
        <f>Q62-P62</f>
        <v>40455</v>
      </c>
      <c r="P62" s="54"/>
      <c r="Q62" s="53">
        <f>S62-R62</f>
        <v>40455</v>
      </c>
      <c r="R62" s="55"/>
      <c r="S62" s="53">
        <f>U62-T62</f>
        <v>40455</v>
      </c>
      <c r="T62" s="55"/>
      <c r="U62" s="53">
        <f>W62-V62</f>
        <v>40455</v>
      </c>
      <c r="V62" s="55">
        <v>2</v>
      </c>
      <c r="W62" s="53">
        <f>Y62-X62</f>
        <v>40457</v>
      </c>
      <c r="X62" s="55">
        <v>14</v>
      </c>
      <c r="Y62" s="53">
        <f>AA62-Z62</f>
        <v>40471</v>
      </c>
      <c r="Z62" s="55">
        <v>28</v>
      </c>
      <c r="AA62" s="53">
        <f>AC62-AB62</f>
        <v>40499</v>
      </c>
      <c r="AB62" s="72">
        <v>7</v>
      </c>
      <c r="AC62" s="53">
        <f>AE62-AD62</f>
        <v>40506</v>
      </c>
      <c r="AD62" s="55">
        <v>14</v>
      </c>
      <c r="AE62" s="53">
        <f>AG62-AF62</f>
        <v>40520</v>
      </c>
      <c r="AF62" s="55"/>
      <c r="AG62" s="53">
        <f>AI62-AH62</f>
        <v>40520</v>
      </c>
      <c r="AH62" s="55">
        <v>1</v>
      </c>
      <c r="AI62" s="53">
        <f>AK62-AJ62</f>
        <v>40521</v>
      </c>
      <c r="AJ62" s="55">
        <v>7</v>
      </c>
      <c r="AK62" s="53">
        <f>AM62-AL62</f>
        <v>40528</v>
      </c>
      <c r="AL62" s="55">
        <v>14</v>
      </c>
      <c r="AM62" s="53">
        <f>AO62-AN62</f>
        <v>40542</v>
      </c>
      <c r="AN62" s="55">
        <v>2</v>
      </c>
      <c r="AO62" s="56">
        <f>+AQ62-AP62</f>
        <v>40544</v>
      </c>
      <c r="AP62" s="55">
        <v>2</v>
      </c>
      <c r="AQ62" s="53">
        <v>40546</v>
      </c>
      <c r="AR62" s="57">
        <f>30.5*60</f>
        <v>1830</v>
      </c>
      <c r="AS62" s="55">
        <f t="shared" si="0"/>
        <v>60</v>
      </c>
      <c r="AT62" s="58">
        <f>AQ62+AR62</f>
        <v>42376</v>
      </c>
      <c r="AU62" s="58" t="s">
        <v>36</v>
      </c>
      <c r="AV62" s="664" t="s">
        <v>147</v>
      </c>
      <c r="AW62" s="691"/>
    </row>
    <row r="63" spans="1:49" ht="15" customHeight="1" x14ac:dyDescent="0.2">
      <c r="A63" s="122"/>
      <c r="B63" s="13" t="s">
        <v>16</v>
      </c>
      <c r="C63" s="581"/>
      <c r="D63" s="581"/>
      <c r="E63" s="581"/>
      <c r="F63" s="581"/>
      <c r="G63" s="581"/>
      <c r="I63" s="616"/>
      <c r="J63" s="274"/>
      <c r="K63" s="232">
        <v>41760</v>
      </c>
      <c r="L63" s="190">
        <v>14</v>
      </c>
      <c r="M63" s="232">
        <f>K63+L63</f>
        <v>41774</v>
      </c>
      <c r="N63" s="190">
        <v>14</v>
      </c>
      <c r="O63" s="232">
        <f>M63+N63</f>
        <v>41788</v>
      </c>
      <c r="P63" s="190">
        <v>14</v>
      </c>
      <c r="Q63" s="232">
        <f>O63+P63</f>
        <v>41802</v>
      </c>
      <c r="R63" s="189"/>
      <c r="S63" s="232">
        <f>Q63+R63</f>
        <v>41802</v>
      </c>
      <c r="T63" s="189">
        <v>14</v>
      </c>
      <c r="U63" s="232">
        <f>S63+T63</f>
        <v>41816</v>
      </c>
      <c r="V63" s="189">
        <v>7</v>
      </c>
      <c r="W63" s="232">
        <f>U63+V63</f>
        <v>41823</v>
      </c>
      <c r="X63" s="189">
        <v>14</v>
      </c>
      <c r="Y63" s="232">
        <f>W63+X63</f>
        <v>41837</v>
      </c>
      <c r="Z63" s="189">
        <v>28</v>
      </c>
      <c r="AA63" s="232">
        <f>Y63+Z63</f>
        <v>41865</v>
      </c>
      <c r="AB63" s="252">
        <v>7</v>
      </c>
      <c r="AC63" s="232">
        <f>AA63+AB63</f>
        <v>41872</v>
      </c>
      <c r="AD63" s="189">
        <v>14</v>
      </c>
      <c r="AE63" s="232">
        <f>AC63+AD63</f>
        <v>41886</v>
      </c>
      <c r="AF63" s="189"/>
      <c r="AG63" s="232">
        <f>AE63+AF63</f>
        <v>41886</v>
      </c>
      <c r="AH63" s="189">
        <v>3</v>
      </c>
      <c r="AI63" s="232">
        <f>AG63+AH63</f>
        <v>41889</v>
      </c>
      <c r="AJ63" s="189">
        <v>7</v>
      </c>
      <c r="AK63" s="232">
        <f>AI63+AJ63</f>
        <v>41896</v>
      </c>
      <c r="AL63" s="189">
        <v>14</v>
      </c>
      <c r="AM63" s="232">
        <f>AK63+AL63</f>
        <v>41910</v>
      </c>
      <c r="AN63" s="189">
        <v>7</v>
      </c>
      <c r="AO63" s="232">
        <f>AM63+AN63</f>
        <v>41917</v>
      </c>
      <c r="AP63" s="174">
        <v>3</v>
      </c>
      <c r="AQ63" s="232">
        <f>AO63+AP63</f>
        <v>41920</v>
      </c>
      <c r="AR63" s="63">
        <f>+AS63*30.5</f>
        <v>814.35</v>
      </c>
      <c r="AS63" s="63">
        <v>26.7</v>
      </c>
      <c r="AT63" s="64">
        <f>AQ63+AR63</f>
        <v>42734.35</v>
      </c>
      <c r="AU63" s="64" t="s">
        <v>36</v>
      </c>
      <c r="AV63" s="665"/>
      <c r="AW63" s="692"/>
    </row>
    <row r="64" spans="1:49" s="267" customFormat="1" ht="15" customHeight="1" x14ac:dyDescent="0.2">
      <c r="A64" s="281"/>
      <c r="B64" s="282" t="s">
        <v>0</v>
      </c>
      <c r="C64" s="582"/>
      <c r="D64" s="582"/>
      <c r="E64" s="582"/>
      <c r="F64" s="582"/>
      <c r="G64" s="582"/>
      <c r="H64" s="255"/>
      <c r="I64" s="787"/>
      <c r="J64" s="275"/>
      <c r="K64" s="279">
        <v>41275</v>
      </c>
      <c r="L64" s="278"/>
      <c r="M64" s="279"/>
      <c r="N64" s="278"/>
      <c r="O64" s="279">
        <f>M64+N64</f>
        <v>0</v>
      </c>
      <c r="P64" s="278"/>
      <c r="Q64" s="279"/>
      <c r="R64" s="320"/>
      <c r="S64" s="279"/>
      <c r="T64" s="320"/>
      <c r="U64" s="279"/>
      <c r="V64" s="320"/>
      <c r="W64" s="279"/>
      <c r="X64" s="320"/>
      <c r="Y64" s="279"/>
      <c r="Z64" s="320"/>
      <c r="AA64" s="279"/>
      <c r="AB64" s="321"/>
      <c r="AC64" s="279"/>
      <c r="AD64" s="320"/>
      <c r="AE64" s="279">
        <v>41396</v>
      </c>
      <c r="AF64" s="320"/>
      <c r="AG64" s="279">
        <f>AE64+AF64</f>
        <v>41396</v>
      </c>
      <c r="AH64" s="320">
        <v>3</v>
      </c>
      <c r="AI64" s="279"/>
      <c r="AJ64" s="320"/>
      <c r="AK64" s="279">
        <f>AI64+AJ64</f>
        <v>0</v>
      </c>
      <c r="AL64" s="320"/>
      <c r="AM64" s="279">
        <v>41399</v>
      </c>
      <c r="AN64" s="320"/>
      <c r="AO64" s="279"/>
      <c r="AP64" s="277"/>
      <c r="AQ64" s="276">
        <v>41887</v>
      </c>
      <c r="AR64" s="294">
        <f>27.81*30.5</f>
        <v>848.20499999999993</v>
      </c>
      <c r="AS64" s="294">
        <v>27.81</v>
      </c>
      <c r="AT64" s="322">
        <f>AQ64+AR64</f>
        <v>42735.205000000002</v>
      </c>
      <c r="AU64" s="259"/>
      <c r="AV64" s="666"/>
      <c r="AW64" s="693"/>
    </row>
    <row r="65" spans="1:49" s="479" customFormat="1" ht="15" hidden="1" customHeight="1" x14ac:dyDescent="0.2">
      <c r="A65" s="432"/>
      <c r="B65" s="425" t="s">
        <v>14</v>
      </c>
      <c r="C65" s="720" t="s">
        <v>168</v>
      </c>
      <c r="D65" s="720" t="s">
        <v>168</v>
      </c>
      <c r="E65" s="720" t="s">
        <v>135</v>
      </c>
      <c r="F65" s="720" t="s">
        <v>137</v>
      </c>
      <c r="G65" s="720" t="s">
        <v>406</v>
      </c>
      <c r="H65" s="426"/>
      <c r="I65" s="804" t="s">
        <v>66</v>
      </c>
      <c r="J65" s="739" t="s">
        <v>83</v>
      </c>
      <c r="K65" s="427">
        <f>M65-L65</f>
        <v>41623</v>
      </c>
      <c r="L65" s="428">
        <v>14</v>
      </c>
      <c r="M65" s="427">
        <f>O65-N65</f>
        <v>41637</v>
      </c>
      <c r="N65" s="428"/>
      <c r="O65" s="427">
        <f>Q65-P65</f>
        <v>41637</v>
      </c>
      <c r="P65" s="428">
        <v>14</v>
      </c>
      <c r="Q65" s="427">
        <f>S65-R65</f>
        <v>41651</v>
      </c>
      <c r="R65" s="429">
        <v>7</v>
      </c>
      <c r="S65" s="427">
        <f>U65-T65</f>
        <v>41658</v>
      </c>
      <c r="T65" s="429"/>
      <c r="U65" s="427">
        <f>W65-V65</f>
        <v>41658</v>
      </c>
      <c r="V65" s="429">
        <v>7</v>
      </c>
      <c r="W65" s="427">
        <f>Y65-X65</f>
        <v>41665</v>
      </c>
      <c r="X65" s="429"/>
      <c r="Y65" s="427">
        <f>AA65-Z65</f>
        <v>41665</v>
      </c>
      <c r="Z65" s="429">
        <v>28</v>
      </c>
      <c r="AA65" s="427">
        <f>AC65-AB65</f>
        <v>41693</v>
      </c>
      <c r="AB65" s="430">
        <v>7</v>
      </c>
      <c r="AC65" s="427">
        <f>AE65-AD65</f>
        <v>41700</v>
      </c>
      <c r="AD65" s="429"/>
      <c r="AE65" s="427">
        <f>AG65-AF65</f>
        <v>41700</v>
      </c>
      <c r="AF65" s="429">
        <v>14</v>
      </c>
      <c r="AG65" s="427">
        <f>AI65-AH65</f>
        <v>41714</v>
      </c>
      <c r="AH65" s="429">
        <v>5</v>
      </c>
      <c r="AI65" s="427">
        <f>AK65-AJ65</f>
        <v>41719</v>
      </c>
      <c r="AJ65" s="429">
        <v>7</v>
      </c>
      <c r="AK65" s="427">
        <f>AM65-AL65</f>
        <v>41726</v>
      </c>
      <c r="AL65" s="429"/>
      <c r="AM65" s="427">
        <f>AO65-AN65</f>
        <v>41726</v>
      </c>
      <c r="AN65" s="429">
        <v>2</v>
      </c>
      <c r="AO65" s="427">
        <f>+AQ65-AP65</f>
        <v>41728</v>
      </c>
      <c r="AP65" s="429">
        <v>2</v>
      </c>
      <c r="AQ65" s="427">
        <v>41730</v>
      </c>
      <c r="AR65" s="429">
        <f>+AS65*30.5</f>
        <v>1098</v>
      </c>
      <c r="AS65" s="429">
        <v>36</v>
      </c>
      <c r="AT65" s="431">
        <f>+AR65+AQ65</f>
        <v>42828</v>
      </c>
      <c r="AU65" s="431" t="s">
        <v>36</v>
      </c>
      <c r="AV65" s="742"/>
      <c r="AW65" s="791"/>
    </row>
    <row r="66" spans="1:49" s="479" customFormat="1" ht="15" hidden="1" customHeight="1" x14ac:dyDescent="0.2">
      <c r="A66" s="432"/>
      <c r="B66" s="433" t="s">
        <v>16</v>
      </c>
      <c r="C66" s="721"/>
      <c r="D66" s="721"/>
      <c r="E66" s="721"/>
      <c r="F66" s="721"/>
      <c r="G66" s="721"/>
      <c r="H66" s="434"/>
      <c r="I66" s="805"/>
      <c r="J66" s="740"/>
      <c r="K66" s="435">
        <v>41928</v>
      </c>
      <c r="L66" s="436">
        <v>14</v>
      </c>
      <c r="M66" s="435">
        <f>K66+L66</f>
        <v>41942</v>
      </c>
      <c r="N66" s="436"/>
      <c r="O66" s="435">
        <f>M66+N66</f>
        <v>41942</v>
      </c>
      <c r="P66" s="436">
        <v>14</v>
      </c>
      <c r="Q66" s="435">
        <f>O66+P66</f>
        <v>41956</v>
      </c>
      <c r="R66" s="437">
        <v>7</v>
      </c>
      <c r="S66" s="435">
        <f>Q66+R66</f>
        <v>41963</v>
      </c>
      <c r="T66" s="437"/>
      <c r="U66" s="435">
        <f>S66+T66</f>
        <v>41963</v>
      </c>
      <c r="V66" s="437">
        <v>7</v>
      </c>
      <c r="W66" s="435">
        <f>U66+V66</f>
        <v>41970</v>
      </c>
      <c r="X66" s="437"/>
      <c r="Y66" s="435">
        <f>W66+X66</f>
        <v>41970</v>
      </c>
      <c r="Z66" s="437">
        <v>28</v>
      </c>
      <c r="AA66" s="435">
        <f>Y66+Z66</f>
        <v>41998</v>
      </c>
      <c r="AB66" s="438">
        <v>7</v>
      </c>
      <c r="AC66" s="435">
        <f>AA66+AB66</f>
        <v>42005</v>
      </c>
      <c r="AD66" s="437"/>
      <c r="AE66" s="435">
        <f>AC66+AD66</f>
        <v>42005</v>
      </c>
      <c r="AF66" s="437">
        <v>14</v>
      </c>
      <c r="AG66" s="435">
        <f>AE66+AF66</f>
        <v>42019</v>
      </c>
      <c r="AH66" s="437">
        <v>5</v>
      </c>
      <c r="AI66" s="435">
        <f>AG66+AH66</f>
        <v>42024</v>
      </c>
      <c r="AJ66" s="437">
        <v>7</v>
      </c>
      <c r="AK66" s="435">
        <f>AI66+AJ66</f>
        <v>42031</v>
      </c>
      <c r="AL66" s="437"/>
      <c r="AM66" s="435">
        <f>AK66+AL66</f>
        <v>42031</v>
      </c>
      <c r="AN66" s="437">
        <v>3</v>
      </c>
      <c r="AO66" s="435">
        <f>AM66+AN66</f>
        <v>42034</v>
      </c>
      <c r="AP66" s="437">
        <v>3</v>
      </c>
      <c r="AQ66" s="435">
        <f>AO66+AP66</f>
        <v>42037</v>
      </c>
      <c r="AR66" s="437">
        <f>+AS66*30.5</f>
        <v>1037</v>
      </c>
      <c r="AS66" s="437">
        <v>34</v>
      </c>
      <c r="AT66" s="439">
        <f>+AR66+AQ66</f>
        <v>43074</v>
      </c>
      <c r="AU66" s="439" t="s">
        <v>36</v>
      </c>
      <c r="AV66" s="743"/>
      <c r="AW66" s="792"/>
    </row>
    <row r="67" spans="1:49" s="479" customFormat="1" ht="15" hidden="1" customHeight="1" x14ac:dyDescent="0.2">
      <c r="A67" s="432"/>
      <c r="B67" s="441" t="s">
        <v>0</v>
      </c>
      <c r="C67" s="722"/>
      <c r="D67" s="722"/>
      <c r="E67" s="722"/>
      <c r="F67" s="722"/>
      <c r="G67" s="505"/>
      <c r="H67" s="435"/>
      <c r="I67" s="806"/>
      <c r="J67" s="741"/>
      <c r="K67" s="435"/>
      <c r="L67" s="442">
        <f>M67-K67</f>
        <v>0</v>
      </c>
      <c r="M67" s="435"/>
      <c r="N67" s="442">
        <f>O67-M67</f>
        <v>0</v>
      </c>
      <c r="O67" s="435"/>
      <c r="P67" s="442">
        <f>Q67-O67</f>
        <v>0</v>
      </c>
      <c r="Q67" s="435"/>
      <c r="R67" s="442">
        <f>S67-Q67</f>
        <v>0</v>
      </c>
      <c r="S67" s="435"/>
      <c r="T67" s="442">
        <f>U67-S67</f>
        <v>0</v>
      </c>
      <c r="U67" s="435"/>
      <c r="V67" s="442">
        <f>W67-U67</f>
        <v>0</v>
      </c>
      <c r="W67" s="435"/>
      <c r="X67" s="442">
        <f>Y67-W67</f>
        <v>0</v>
      </c>
      <c r="Y67" s="435"/>
      <c r="Z67" s="442">
        <f>AA67-Y67</f>
        <v>0</v>
      </c>
      <c r="AA67" s="435"/>
      <c r="AB67" s="442">
        <f>AC67-AA67</f>
        <v>0</v>
      </c>
      <c r="AC67" s="435"/>
      <c r="AD67" s="442">
        <f>AE67-AC67</f>
        <v>0</v>
      </c>
      <c r="AE67" s="435"/>
      <c r="AF67" s="442">
        <f>AG67-AE67</f>
        <v>0</v>
      </c>
      <c r="AG67" s="435"/>
      <c r="AH67" s="442">
        <f>AI67-AG67</f>
        <v>0</v>
      </c>
      <c r="AI67" s="435"/>
      <c r="AJ67" s="442">
        <f>AK67-AI67</f>
        <v>0</v>
      </c>
      <c r="AK67" s="435"/>
      <c r="AL67" s="442">
        <f>AM67-AK67</f>
        <v>0</v>
      </c>
      <c r="AM67" s="435"/>
      <c r="AN67" s="442">
        <f>AO67-AM67</f>
        <v>0</v>
      </c>
      <c r="AO67" s="435"/>
      <c r="AP67" s="442">
        <f>AQ67-AO67</f>
        <v>0</v>
      </c>
      <c r="AQ67" s="435"/>
      <c r="AR67" s="437"/>
      <c r="AS67" s="437"/>
      <c r="AT67" s="439">
        <f>AQ67+AR67</f>
        <v>0</v>
      </c>
      <c r="AU67" s="443"/>
      <c r="AV67" s="744"/>
      <c r="AW67" s="793"/>
    </row>
    <row r="68" spans="1:49" ht="15" customHeight="1" x14ac:dyDescent="0.2">
      <c r="A68" s="122"/>
      <c r="B68" s="52" t="s">
        <v>14</v>
      </c>
      <c r="C68" s="614" t="s">
        <v>169</v>
      </c>
      <c r="D68" s="614" t="s">
        <v>169</v>
      </c>
      <c r="E68" s="614" t="s">
        <v>135</v>
      </c>
      <c r="F68" s="614" t="s">
        <v>137</v>
      </c>
      <c r="G68" s="655" t="s">
        <v>411</v>
      </c>
      <c r="H68" s="120"/>
      <c r="I68" s="615" t="s">
        <v>66</v>
      </c>
      <c r="J68" s="617" t="s">
        <v>83</v>
      </c>
      <c r="K68" s="53">
        <f>M68-L68</f>
        <v>40743</v>
      </c>
      <c r="L68" s="54">
        <v>14</v>
      </c>
      <c r="M68" s="53">
        <f>O68-N68</f>
        <v>40757</v>
      </c>
      <c r="N68" s="54"/>
      <c r="O68" s="53">
        <f>Q68-P68</f>
        <v>40757</v>
      </c>
      <c r="P68" s="54">
        <v>14</v>
      </c>
      <c r="Q68" s="53">
        <f>S68-R68</f>
        <v>40771</v>
      </c>
      <c r="R68" s="55">
        <v>7</v>
      </c>
      <c r="S68" s="53">
        <f>U68-T68</f>
        <v>40778</v>
      </c>
      <c r="T68" s="55"/>
      <c r="U68" s="53">
        <f>W68-V68</f>
        <v>40778</v>
      </c>
      <c r="V68" s="55">
        <v>7</v>
      </c>
      <c r="W68" s="53">
        <f>Y68-X68</f>
        <v>40785</v>
      </c>
      <c r="X68" s="55"/>
      <c r="Y68" s="53">
        <f>AA68-Z68</f>
        <v>40785</v>
      </c>
      <c r="Z68" s="55">
        <v>28</v>
      </c>
      <c r="AA68" s="53">
        <f>AC68-AB68</f>
        <v>40813</v>
      </c>
      <c r="AB68" s="72">
        <v>7</v>
      </c>
      <c r="AC68" s="53">
        <f>AE68-AD68</f>
        <v>40820</v>
      </c>
      <c r="AD68" s="55"/>
      <c r="AE68" s="53">
        <f>AG68-AF68</f>
        <v>40820</v>
      </c>
      <c r="AF68" s="55">
        <v>14</v>
      </c>
      <c r="AG68" s="53">
        <f>AI68-AH68</f>
        <v>40834</v>
      </c>
      <c r="AH68" s="55">
        <v>5</v>
      </c>
      <c r="AI68" s="53">
        <f>AK68-AJ68</f>
        <v>40839</v>
      </c>
      <c r="AJ68" s="55">
        <v>7</v>
      </c>
      <c r="AK68" s="53">
        <f>AM68-AL68</f>
        <v>40846</v>
      </c>
      <c r="AL68" s="55"/>
      <c r="AM68" s="53">
        <f>AO68-AN68</f>
        <v>40846</v>
      </c>
      <c r="AN68" s="55">
        <v>2</v>
      </c>
      <c r="AO68" s="56">
        <f>+AQ68-AP68</f>
        <v>40848</v>
      </c>
      <c r="AP68" s="55">
        <v>2</v>
      </c>
      <c r="AQ68" s="53">
        <v>40850</v>
      </c>
      <c r="AR68" s="57">
        <f>30.5*24</f>
        <v>732</v>
      </c>
      <c r="AS68" s="55">
        <f t="shared" si="0"/>
        <v>24</v>
      </c>
      <c r="AT68" s="58">
        <f t="shared" ref="AT68:AT82" si="1">AQ68+AR68</f>
        <v>41582</v>
      </c>
      <c r="AU68" s="58" t="s">
        <v>36</v>
      </c>
      <c r="AV68" s="664"/>
      <c r="AW68" s="691"/>
    </row>
    <row r="69" spans="1:49" ht="15" customHeight="1" x14ac:dyDescent="0.2">
      <c r="A69" s="122"/>
      <c r="B69" s="13" t="s">
        <v>16</v>
      </c>
      <c r="C69" s="581"/>
      <c r="D69" s="581"/>
      <c r="E69" s="581"/>
      <c r="F69" s="581"/>
      <c r="G69" s="656"/>
      <c r="H69" s="12">
        <f>H68</f>
        <v>0</v>
      </c>
      <c r="I69" s="616"/>
      <c r="J69" s="618"/>
      <c r="K69" s="232">
        <v>42445</v>
      </c>
      <c r="L69" s="190">
        <v>14</v>
      </c>
      <c r="M69" s="232">
        <f>K69+L69</f>
        <v>42459</v>
      </c>
      <c r="N69" s="190"/>
      <c r="O69" s="232">
        <f>M69+N69</f>
        <v>42459</v>
      </c>
      <c r="P69" s="190">
        <v>14</v>
      </c>
      <c r="Q69" s="232">
        <f>O69+P69</f>
        <v>42473</v>
      </c>
      <c r="R69" s="189">
        <v>7</v>
      </c>
      <c r="S69" s="232">
        <f>Q69+R69</f>
        <v>42480</v>
      </c>
      <c r="T69" s="189"/>
      <c r="U69" s="232">
        <f>S69+T69</f>
        <v>42480</v>
      </c>
      <c r="V69" s="189">
        <v>7</v>
      </c>
      <c r="W69" s="232">
        <f>U69+V69</f>
        <v>42487</v>
      </c>
      <c r="X69" s="189"/>
      <c r="Y69" s="232">
        <f>W69+X69</f>
        <v>42487</v>
      </c>
      <c r="Z69" s="189">
        <v>28</v>
      </c>
      <c r="AA69" s="232">
        <f>Y69+Z69</f>
        <v>42515</v>
      </c>
      <c r="AB69" s="252">
        <v>7</v>
      </c>
      <c r="AC69" s="232">
        <f>AA69+AB69</f>
        <v>42522</v>
      </c>
      <c r="AD69" s="189"/>
      <c r="AE69" s="232">
        <f>AC69+AD69</f>
        <v>42522</v>
      </c>
      <c r="AF69" s="189">
        <v>14</v>
      </c>
      <c r="AG69" s="232">
        <f>AE69+AF69</f>
        <v>42536</v>
      </c>
      <c r="AH69" s="189">
        <v>5</v>
      </c>
      <c r="AI69" s="232">
        <f>AG69+AH69</f>
        <v>42541</v>
      </c>
      <c r="AJ69" s="189">
        <v>7</v>
      </c>
      <c r="AK69" s="232">
        <f>AI69+AJ69</f>
        <v>42548</v>
      </c>
      <c r="AL69" s="189"/>
      <c r="AM69" s="232">
        <f>AK69+AL69</f>
        <v>42548</v>
      </c>
      <c r="AN69" s="189">
        <v>3</v>
      </c>
      <c r="AO69" s="232">
        <f>AM69+AN69</f>
        <v>42551</v>
      </c>
      <c r="AP69" s="189">
        <v>3</v>
      </c>
      <c r="AQ69" s="232">
        <f>AO69+AP69</f>
        <v>42554</v>
      </c>
      <c r="AR69" s="63">
        <f>30.5*AS69</f>
        <v>545.94999999999993</v>
      </c>
      <c r="AS69" s="63">
        <v>17.899999999999999</v>
      </c>
      <c r="AT69" s="64">
        <f>+AR69+AQ69</f>
        <v>43099.95</v>
      </c>
      <c r="AU69" s="64" t="s">
        <v>36</v>
      </c>
      <c r="AV69" s="665"/>
      <c r="AW69" s="692"/>
    </row>
    <row r="70" spans="1:49" s="267" customFormat="1" ht="15" customHeight="1" x14ac:dyDescent="0.2">
      <c r="A70" s="283"/>
      <c r="B70" s="282" t="s">
        <v>0</v>
      </c>
      <c r="C70" s="582"/>
      <c r="D70" s="582"/>
      <c r="E70" s="582"/>
      <c r="F70" s="582"/>
      <c r="G70" s="657"/>
      <c r="H70" s="260"/>
      <c r="I70" s="787"/>
      <c r="J70" s="732"/>
      <c r="K70" s="260"/>
      <c r="L70" s="256">
        <f>M70-K70</f>
        <v>0</v>
      </c>
      <c r="M70" s="260"/>
      <c r="N70" s="256">
        <f>O70-M70</f>
        <v>0</v>
      </c>
      <c r="O70" s="260"/>
      <c r="P70" s="256">
        <f>Q70-O70</f>
        <v>0</v>
      </c>
      <c r="Q70" s="260"/>
      <c r="R70" s="256">
        <f>S70-Q70</f>
        <v>0</v>
      </c>
      <c r="S70" s="260"/>
      <c r="T70" s="256">
        <f>U70-S70</f>
        <v>0</v>
      </c>
      <c r="U70" s="260"/>
      <c r="V70" s="256">
        <f>W70-U70</f>
        <v>0</v>
      </c>
      <c r="W70" s="260"/>
      <c r="X70" s="256">
        <f>Y70-W70</f>
        <v>0</v>
      </c>
      <c r="Y70" s="260"/>
      <c r="Z70" s="256">
        <f>AA70-Y70</f>
        <v>0</v>
      </c>
      <c r="AA70" s="260"/>
      <c r="AB70" s="256">
        <f>AC70-AA70</f>
        <v>0</v>
      </c>
      <c r="AC70" s="260"/>
      <c r="AD70" s="256">
        <f>AE70-AC70</f>
        <v>0</v>
      </c>
      <c r="AE70" s="260"/>
      <c r="AF70" s="256">
        <f>AG70-AE70</f>
        <v>0</v>
      </c>
      <c r="AG70" s="260"/>
      <c r="AH70" s="256">
        <f>AI70-AG70</f>
        <v>0</v>
      </c>
      <c r="AI70" s="260"/>
      <c r="AJ70" s="256">
        <f>AK70-AI70</f>
        <v>0</v>
      </c>
      <c r="AK70" s="260"/>
      <c r="AL70" s="256">
        <f>AM70-AK70</f>
        <v>0</v>
      </c>
      <c r="AM70" s="260"/>
      <c r="AN70" s="256">
        <f>AO70-AM70</f>
        <v>0</v>
      </c>
      <c r="AO70" s="260"/>
      <c r="AP70" s="256">
        <f>AQ70-AO70</f>
        <v>0</v>
      </c>
      <c r="AQ70" s="260"/>
      <c r="AR70" s="176"/>
      <c r="AS70" s="176">
        <f t="shared" si="0"/>
        <v>0</v>
      </c>
      <c r="AT70" s="263">
        <f t="shared" si="1"/>
        <v>0</v>
      </c>
      <c r="AU70" s="259"/>
      <c r="AV70" s="666"/>
      <c r="AW70" s="693"/>
    </row>
    <row r="71" spans="1:49" s="286" customFormat="1" ht="15.75" hidden="1" customHeight="1" x14ac:dyDescent="0.2">
      <c r="A71" s="193"/>
      <c r="B71" s="194" t="s">
        <v>14</v>
      </c>
      <c r="C71" s="748" t="s">
        <v>169</v>
      </c>
      <c r="D71" s="748" t="s">
        <v>169</v>
      </c>
      <c r="E71" s="748" t="s">
        <v>135</v>
      </c>
      <c r="F71" s="748" t="s">
        <v>137</v>
      </c>
      <c r="G71" s="649" t="s">
        <v>396</v>
      </c>
      <c r="H71" s="195"/>
      <c r="I71" s="810" t="s">
        <v>66</v>
      </c>
      <c r="J71" s="634" t="s">
        <v>83</v>
      </c>
      <c r="K71" s="196">
        <f>M71-L71</f>
        <v>40620</v>
      </c>
      <c r="L71" s="197">
        <v>14</v>
      </c>
      <c r="M71" s="196">
        <f>O71-N71</f>
        <v>40634</v>
      </c>
      <c r="N71" s="197"/>
      <c r="O71" s="196">
        <f>Q71-P71</f>
        <v>40634</v>
      </c>
      <c r="P71" s="197">
        <v>14</v>
      </c>
      <c r="Q71" s="196">
        <f>S71-R71</f>
        <v>40648</v>
      </c>
      <c r="R71" s="198">
        <v>7</v>
      </c>
      <c r="S71" s="196">
        <f>U71-T71</f>
        <v>40655</v>
      </c>
      <c r="T71" s="198"/>
      <c r="U71" s="196">
        <f>W71-V71</f>
        <v>40655</v>
      </c>
      <c r="V71" s="198">
        <v>7</v>
      </c>
      <c r="W71" s="196">
        <f>Y71-X71</f>
        <v>40662</v>
      </c>
      <c r="X71" s="198"/>
      <c r="Y71" s="196">
        <f>AA71-Z71</f>
        <v>40662</v>
      </c>
      <c r="Z71" s="198">
        <v>28</v>
      </c>
      <c r="AA71" s="196">
        <f>AC71-AB71</f>
        <v>40690</v>
      </c>
      <c r="AB71" s="284">
        <v>7</v>
      </c>
      <c r="AC71" s="196">
        <f>AE71-AD71</f>
        <v>40697</v>
      </c>
      <c r="AD71" s="198"/>
      <c r="AE71" s="196">
        <f>AG71-AF71</f>
        <v>40697</v>
      </c>
      <c r="AF71" s="198">
        <v>14</v>
      </c>
      <c r="AG71" s="196">
        <f>AI71-AH71</f>
        <v>40711</v>
      </c>
      <c r="AH71" s="198">
        <v>5</v>
      </c>
      <c r="AI71" s="196">
        <f>AK71-AJ71</f>
        <v>40716</v>
      </c>
      <c r="AJ71" s="198">
        <v>7</v>
      </c>
      <c r="AK71" s="196">
        <f>AM71-AL71</f>
        <v>40723</v>
      </c>
      <c r="AL71" s="198"/>
      <c r="AM71" s="196">
        <f>AO71-AN71</f>
        <v>40723</v>
      </c>
      <c r="AN71" s="198">
        <v>2</v>
      </c>
      <c r="AO71" s="213">
        <f>+AQ71-AP71</f>
        <v>40725</v>
      </c>
      <c r="AP71" s="198">
        <v>2</v>
      </c>
      <c r="AQ71" s="196">
        <v>40727</v>
      </c>
      <c r="AR71" s="214">
        <f>30.5*12</f>
        <v>366</v>
      </c>
      <c r="AS71" s="198">
        <f t="shared" si="0"/>
        <v>12</v>
      </c>
      <c r="AT71" s="199">
        <f t="shared" si="1"/>
        <v>41093</v>
      </c>
      <c r="AU71" s="199" t="s">
        <v>36</v>
      </c>
      <c r="AV71" s="670"/>
      <c r="AW71" s="781"/>
    </row>
    <row r="72" spans="1:49" s="267" customFormat="1" ht="15" hidden="1" customHeight="1" x14ac:dyDescent="0.2">
      <c r="A72" s="264"/>
      <c r="B72" s="268" t="s">
        <v>16</v>
      </c>
      <c r="C72" s="749"/>
      <c r="D72" s="749"/>
      <c r="E72" s="749"/>
      <c r="F72" s="749"/>
      <c r="G72" s="650"/>
      <c r="H72" s="221">
        <f>H71</f>
        <v>0</v>
      </c>
      <c r="I72" s="811"/>
      <c r="J72" s="635"/>
      <c r="K72" s="222">
        <f>M72-L72</f>
        <v>41563</v>
      </c>
      <c r="L72" s="223">
        <v>14</v>
      </c>
      <c r="M72" s="222">
        <f>O72-N72</f>
        <v>41577</v>
      </c>
      <c r="N72" s="223"/>
      <c r="O72" s="222">
        <f>Q72-P72</f>
        <v>41577</v>
      </c>
      <c r="P72" s="223">
        <v>14</v>
      </c>
      <c r="Q72" s="222">
        <f>S72-R72</f>
        <v>41591</v>
      </c>
      <c r="R72" s="224">
        <v>7</v>
      </c>
      <c r="S72" s="222">
        <f>U72-T72</f>
        <v>41598</v>
      </c>
      <c r="T72" s="224"/>
      <c r="U72" s="222">
        <f>W72-V72</f>
        <v>41598</v>
      </c>
      <c r="V72" s="224">
        <v>7</v>
      </c>
      <c r="W72" s="222">
        <f>Y72-X72</f>
        <v>41605</v>
      </c>
      <c r="X72" s="224"/>
      <c r="Y72" s="222">
        <f>AA72-Z72</f>
        <v>41605</v>
      </c>
      <c r="Z72" s="224">
        <v>28</v>
      </c>
      <c r="AA72" s="222">
        <f>AC72-AB72</f>
        <v>41633</v>
      </c>
      <c r="AB72" s="269">
        <v>7</v>
      </c>
      <c r="AC72" s="222">
        <f>AE72-AD72</f>
        <v>41640</v>
      </c>
      <c r="AD72" s="224"/>
      <c r="AE72" s="222">
        <f>AG72-AF72</f>
        <v>41640</v>
      </c>
      <c r="AF72" s="224">
        <v>14</v>
      </c>
      <c r="AG72" s="222">
        <f>AI72-AH72</f>
        <v>41654</v>
      </c>
      <c r="AH72" s="224">
        <v>5</v>
      </c>
      <c r="AI72" s="222">
        <f>AK72-AJ72</f>
        <v>41659</v>
      </c>
      <c r="AJ72" s="224">
        <v>7</v>
      </c>
      <c r="AK72" s="222">
        <f>AM72-AL72</f>
        <v>41666</v>
      </c>
      <c r="AL72" s="224"/>
      <c r="AM72" s="222">
        <f>AO72-AN72</f>
        <v>41666</v>
      </c>
      <c r="AN72" s="224">
        <v>3</v>
      </c>
      <c r="AO72" s="222">
        <f>+AQ72-AP72</f>
        <v>41669</v>
      </c>
      <c r="AP72" s="224">
        <v>3</v>
      </c>
      <c r="AQ72" s="222">
        <v>41672</v>
      </c>
      <c r="AR72" s="224">
        <f>30.5*12</f>
        <v>366</v>
      </c>
      <c r="AS72" s="224">
        <f t="shared" si="0"/>
        <v>12</v>
      </c>
      <c r="AT72" s="270">
        <f>+AR72+AQ72</f>
        <v>42038</v>
      </c>
      <c r="AU72" s="270" t="s">
        <v>36</v>
      </c>
      <c r="AV72" s="671"/>
      <c r="AW72" s="782"/>
    </row>
    <row r="73" spans="1:49" s="267" customFormat="1" ht="15" hidden="1" customHeight="1" x14ac:dyDescent="0.2">
      <c r="A73" s="285"/>
      <c r="B73" s="271" t="s">
        <v>0</v>
      </c>
      <c r="C73" s="750"/>
      <c r="D73" s="750"/>
      <c r="E73" s="750"/>
      <c r="F73" s="750"/>
      <c r="G73" s="651"/>
      <c r="H73" s="222"/>
      <c r="I73" s="812"/>
      <c r="J73" s="636"/>
      <c r="K73" s="222"/>
      <c r="L73" s="227">
        <f>M73-K73</f>
        <v>0</v>
      </c>
      <c r="M73" s="222"/>
      <c r="N73" s="227">
        <f>O73-M73</f>
        <v>0</v>
      </c>
      <c r="O73" s="222"/>
      <c r="P73" s="227">
        <f>Q73-O73</f>
        <v>0</v>
      </c>
      <c r="Q73" s="222"/>
      <c r="R73" s="227">
        <f>S73-Q73</f>
        <v>0</v>
      </c>
      <c r="S73" s="222"/>
      <c r="T73" s="227">
        <f>U73-S73</f>
        <v>0</v>
      </c>
      <c r="U73" s="222"/>
      <c r="V73" s="227">
        <f>W73-U73</f>
        <v>0</v>
      </c>
      <c r="W73" s="222"/>
      <c r="X73" s="227">
        <f>Y73-W73</f>
        <v>0</v>
      </c>
      <c r="Y73" s="222"/>
      <c r="Z73" s="227">
        <f>AA73-Y73</f>
        <v>0</v>
      </c>
      <c r="AA73" s="222"/>
      <c r="AB73" s="227">
        <f>AC73-AA73</f>
        <v>0</v>
      </c>
      <c r="AC73" s="222"/>
      <c r="AD73" s="227">
        <f>AE73-AC73</f>
        <v>0</v>
      </c>
      <c r="AE73" s="222"/>
      <c r="AF73" s="227">
        <f>AG73-AE73</f>
        <v>0</v>
      </c>
      <c r="AG73" s="222"/>
      <c r="AH73" s="227">
        <f>AI73-AG73</f>
        <v>0</v>
      </c>
      <c r="AI73" s="222"/>
      <c r="AJ73" s="227">
        <f>AK73-AI73</f>
        <v>0</v>
      </c>
      <c r="AK73" s="222"/>
      <c r="AL73" s="227">
        <f>AM73-AK73</f>
        <v>0</v>
      </c>
      <c r="AM73" s="222"/>
      <c r="AN73" s="227">
        <f>AO73-AM73</f>
        <v>0</v>
      </c>
      <c r="AO73" s="222"/>
      <c r="AP73" s="227">
        <f>AQ73-AO73</f>
        <v>0</v>
      </c>
      <c r="AQ73" s="222"/>
      <c r="AR73" s="224"/>
      <c r="AS73" s="224">
        <f t="shared" si="0"/>
        <v>0</v>
      </c>
      <c r="AT73" s="270">
        <f t="shared" si="1"/>
        <v>0</v>
      </c>
      <c r="AU73" s="230"/>
      <c r="AV73" s="672"/>
      <c r="AW73" s="783"/>
    </row>
    <row r="74" spans="1:49" ht="15" customHeight="1" x14ac:dyDescent="0.2">
      <c r="A74" s="122"/>
      <c r="B74" s="52" t="s">
        <v>14</v>
      </c>
      <c r="C74" s="614" t="s">
        <v>170</v>
      </c>
      <c r="D74" s="614" t="s">
        <v>170</v>
      </c>
      <c r="E74" s="614" t="s">
        <v>135</v>
      </c>
      <c r="F74" s="614" t="s">
        <v>137</v>
      </c>
      <c r="G74" s="807" t="s">
        <v>412</v>
      </c>
      <c r="H74" s="120"/>
      <c r="I74" s="615" t="s">
        <v>66</v>
      </c>
      <c r="J74" s="758" t="s">
        <v>37</v>
      </c>
      <c r="K74" s="53">
        <f>M74-L74</f>
        <v>40620</v>
      </c>
      <c r="L74" s="54">
        <v>14</v>
      </c>
      <c r="M74" s="53">
        <f>O74-N74</f>
        <v>40634</v>
      </c>
      <c r="N74" s="54"/>
      <c r="O74" s="53">
        <f>Q74-P74</f>
        <v>40634</v>
      </c>
      <c r="P74" s="54">
        <v>14</v>
      </c>
      <c r="Q74" s="53">
        <f>S74-R74</f>
        <v>40648</v>
      </c>
      <c r="R74" s="55">
        <v>7</v>
      </c>
      <c r="S74" s="53">
        <f>U74-T74</f>
        <v>40655</v>
      </c>
      <c r="T74" s="55"/>
      <c r="U74" s="53">
        <f>W74-V74</f>
        <v>40655</v>
      </c>
      <c r="V74" s="55">
        <v>7</v>
      </c>
      <c r="W74" s="53">
        <f>Y74-X74</f>
        <v>40662</v>
      </c>
      <c r="X74" s="55"/>
      <c r="Y74" s="53">
        <f>AA74-Z74</f>
        <v>40662</v>
      </c>
      <c r="Z74" s="55">
        <v>28</v>
      </c>
      <c r="AA74" s="53">
        <f>AC74-AB74</f>
        <v>40690</v>
      </c>
      <c r="AB74" s="72">
        <v>7</v>
      </c>
      <c r="AC74" s="53">
        <f>AE74-AD74</f>
        <v>40697</v>
      </c>
      <c r="AD74" s="55"/>
      <c r="AE74" s="53">
        <f>AG74-AF74</f>
        <v>40697</v>
      </c>
      <c r="AF74" s="55">
        <v>14</v>
      </c>
      <c r="AG74" s="53">
        <f>AI74-AH74</f>
        <v>40711</v>
      </c>
      <c r="AH74" s="55">
        <v>5</v>
      </c>
      <c r="AI74" s="53">
        <f>AK74-AJ74</f>
        <v>40716</v>
      </c>
      <c r="AJ74" s="55">
        <v>7</v>
      </c>
      <c r="AK74" s="53">
        <f>AM74-AL74</f>
        <v>40723</v>
      </c>
      <c r="AL74" s="55"/>
      <c r="AM74" s="53">
        <f>AO74-AN74</f>
        <v>40723</v>
      </c>
      <c r="AN74" s="55">
        <v>2</v>
      </c>
      <c r="AO74" s="56">
        <f>+AQ74-AP74</f>
        <v>40725</v>
      </c>
      <c r="AP74" s="55">
        <v>2</v>
      </c>
      <c r="AQ74" s="53">
        <v>40727</v>
      </c>
      <c r="AR74" s="57">
        <v>366</v>
      </c>
      <c r="AS74" s="55">
        <f t="shared" si="0"/>
        <v>12</v>
      </c>
      <c r="AT74" s="58">
        <f t="shared" si="1"/>
        <v>41093</v>
      </c>
      <c r="AU74" s="58" t="s">
        <v>36</v>
      </c>
      <c r="AV74" s="664"/>
      <c r="AW74" s="691"/>
    </row>
    <row r="75" spans="1:49" ht="15" customHeight="1" x14ac:dyDescent="0.2">
      <c r="A75" s="122"/>
      <c r="B75" s="13" t="s">
        <v>16</v>
      </c>
      <c r="C75" s="581"/>
      <c r="D75" s="581"/>
      <c r="E75" s="581"/>
      <c r="F75" s="581"/>
      <c r="G75" s="808"/>
      <c r="H75" s="12">
        <f>H74</f>
        <v>0</v>
      </c>
      <c r="I75" s="616"/>
      <c r="J75" s="759"/>
      <c r="K75" s="232">
        <v>42505</v>
      </c>
      <c r="L75" s="190">
        <v>30</v>
      </c>
      <c r="M75" s="232">
        <f>K75+L75</f>
        <v>42535</v>
      </c>
      <c r="N75" s="190">
        <v>14</v>
      </c>
      <c r="O75" s="232">
        <f>M75+N75</f>
        <v>42549</v>
      </c>
      <c r="P75" s="190">
        <v>21</v>
      </c>
      <c r="Q75" s="232">
        <f>O75+P75</f>
        <v>42570</v>
      </c>
      <c r="R75" s="189">
        <v>14</v>
      </c>
      <c r="S75" s="232">
        <f>Q75+R75</f>
        <v>42584</v>
      </c>
      <c r="T75" s="189">
        <v>14</v>
      </c>
      <c r="U75" s="232">
        <f>S75+T75</f>
        <v>42598</v>
      </c>
      <c r="V75" s="189">
        <v>7</v>
      </c>
      <c r="W75" s="232">
        <f>U75+V75</f>
        <v>42605</v>
      </c>
      <c r="X75" s="189">
        <v>14</v>
      </c>
      <c r="Y75" s="232">
        <f>W75+X75</f>
        <v>42619</v>
      </c>
      <c r="Z75" s="189">
        <v>42</v>
      </c>
      <c r="AA75" s="232">
        <f>Y75+Z75</f>
        <v>42661</v>
      </c>
      <c r="AB75" s="252">
        <v>21</v>
      </c>
      <c r="AC75" s="232">
        <f>AA75+AB75</f>
        <v>42682</v>
      </c>
      <c r="AD75" s="189">
        <v>14</v>
      </c>
      <c r="AE75" s="232">
        <f>AC75+AD75</f>
        <v>42696</v>
      </c>
      <c r="AF75" s="189">
        <v>14</v>
      </c>
      <c r="AG75" s="232">
        <f>AE75+AF75</f>
        <v>42710</v>
      </c>
      <c r="AH75" s="189">
        <v>7</v>
      </c>
      <c r="AI75" s="232">
        <f>AG75+AH75</f>
        <v>42717</v>
      </c>
      <c r="AJ75" s="189">
        <v>21</v>
      </c>
      <c r="AK75" s="232">
        <f>AI75+AJ75</f>
        <v>42738</v>
      </c>
      <c r="AL75" s="189">
        <v>14</v>
      </c>
      <c r="AM75" s="232">
        <f>AK75+AL75</f>
        <v>42752</v>
      </c>
      <c r="AN75" s="189">
        <v>21</v>
      </c>
      <c r="AO75" s="232">
        <f>AM75+AN75</f>
        <v>42773</v>
      </c>
      <c r="AP75" s="189">
        <v>14</v>
      </c>
      <c r="AQ75" s="232">
        <f>AO75+AP75</f>
        <v>42787</v>
      </c>
      <c r="AR75" s="63">
        <f>30.5*AS75</f>
        <v>311.09999999999997</v>
      </c>
      <c r="AS75" s="63">
        <v>10.199999999999999</v>
      </c>
      <c r="AT75" s="64">
        <f>AQ75+AR75</f>
        <v>43098.1</v>
      </c>
      <c r="AU75" s="64" t="s">
        <v>36</v>
      </c>
      <c r="AV75" s="665"/>
      <c r="AW75" s="692"/>
    </row>
    <row r="76" spans="1:49" s="267" customFormat="1" ht="22.5" customHeight="1" x14ac:dyDescent="0.2">
      <c r="A76" s="283"/>
      <c r="B76" s="282" t="s">
        <v>0</v>
      </c>
      <c r="C76" s="582"/>
      <c r="D76" s="582"/>
      <c r="E76" s="582"/>
      <c r="F76" s="582"/>
      <c r="G76" s="809"/>
      <c r="H76" s="260"/>
      <c r="I76" s="787"/>
      <c r="J76" s="760"/>
      <c r="K76" s="260"/>
      <c r="L76" s="256">
        <f>M76-K76</f>
        <v>0</v>
      </c>
      <c r="M76" s="260"/>
      <c r="N76" s="256">
        <f>O76-M76</f>
        <v>0</v>
      </c>
      <c r="O76" s="260"/>
      <c r="P76" s="256">
        <f>Q76-O76</f>
        <v>0</v>
      </c>
      <c r="Q76" s="260"/>
      <c r="R76" s="256">
        <f>S76-Q76</f>
        <v>0</v>
      </c>
      <c r="S76" s="260"/>
      <c r="T76" s="256">
        <f>U76-S76</f>
        <v>0</v>
      </c>
      <c r="U76" s="260"/>
      <c r="V76" s="256">
        <f>W76-U76</f>
        <v>0</v>
      </c>
      <c r="W76" s="260"/>
      <c r="X76" s="256">
        <f>Y76-W76</f>
        <v>0</v>
      </c>
      <c r="Y76" s="260"/>
      <c r="Z76" s="256">
        <f>AA76-Y76</f>
        <v>0</v>
      </c>
      <c r="AA76" s="260"/>
      <c r="AB76" s="256">
        <f>AC76-AA76</f>
        <v>0</v>
      </c>
      <c r="AC76" s="260"/>
      <c r="AD76" s="256">
        <f>AE76-AC76</f>
        <v>0</v>
      </c>
      <c r="AE76" s="260"/>
      <c r="AF76" s="256">
        <f>AG76-AE76</f>
        <v>0</v>
      </c>
      <c r="AG76" s="260"/>
      <c r="AH76" s="256">
        <f>AI76-AG76</f>
        <v>0</v>
      </c>
      <c r="AI76" s="260"/>
      <c r="AJ76" s="256">
        <f>AK76-AI76</f>
        <v>0</v>
      </c>
      <c r="AK76" s="260"/>
      <c r="AL76" s="256">
        <f>AM76-AK76</f>
        <v>0</v>
      </c>
      <c r="AM76" s="260"/>
      <c r="AN76" s="256">
        <f>AO76-AM76</f>
        <v>0</v>
      </c>
      <c r="AO76" s="260"/>
      <c r="AP76" s="256">
        <f>AQ76-AO76</f>
        <v>0</v>
      </c>
      <c r="AQ76" s="260"/>
      <c r="AR76" s="176"/>
      <c r="AS76" s="176">
        <f t="shared" si="0"/>
        <v>0</v>
      </c>
      <c r="AT76" s="263">
        <f t="shared" si="1"/>
        <v>0</v>
      </c>
      <c r="AU76" s="259"/>
      <c r="AV76" s="666"/>
      <c r="AW76" s="693"/>
    </row>
    <row r="77" spans="1:49" ht="15" hidden="1" customHeight="1" x14ac:dyDescent="0.2">
      <c r="A77" s="424"/>
      <c r="B77" s="425" t="s">
        <v>14</v>
      </c>
      <c r="C77" s="720" t="s">
        <v>171</v>
      </c>
      <c r="D77" s="720" t="s">
        <v>171</v>
      </c>
      <c r="E77" s="720" t="s">
        <v>135</v>
      </c>
      <c r="F77" s="720" t="s">
        <v>137</v>
      </c>
      <c r="G77" s="831" t="s">
        <v>413</v>
      </c>
      <c r="H77" s="426"/>
      <c r="I77" s="804" t="s">
        <v>66</v>
      </c>
      <c r="J77" s="739" t="s">
        <v>83</v>
      </c>
      <c r="K77" s="427">
        <f>M77-L77</f>
        <v>40651</v>
      </c>
      <c r="L77" s="428">
        <v>14</v>
      </c>
      <c r="M77" s="427">
        <f>O77-N77</f>
        <v>40665</v>
      </c>
      <c r="N77" s="428"/>
      <c r="O77" s="427">
        <f>Q77-P77</f>
        <v>40665</v>
      </c>
      <c r="P77" s="428">
        <v>14</v>
      </c>
      <c r="Q77" s="427">
        <f>S77-R77</f>
        <v>40679</v>
      </c>
      <c r="R77" s="429">
        <v>7</v>
      </c>
      <c r="S77" s="427">
        <f>U77-T77</f>
        <v>40686</v>
      </c>
      <c r="T77" s="429"/>
      <c r="U77" s="427">
        <f>W77-V77</f>
        <v>40686</v>
      </c>
      <c r="V77" s="429">
        <v>7</v>
      </c>
      <c r="W77" s="427">
        <f>Y77-X77</f>
        <v>40693</v>
      </c>
      <c r="X77" s="429"/>
      <c r="Y77" s="427">
        <f>AA77-Z77</f>
        <v>40693</v>
      </c>
      <c r="Z77" s="429">
        <v>28</v>
      </c>
      <c r="AA77" s="427">
        <f>AC77-AB77</f>
        <v>40721</v>
      </c>
      <c r="AB77" s="430">
        <v>7</v>
      </c>
      <c r="AC77" s="427">
        <f>AE77-AD77</f>
        <v>40728</v>
      </c>
      <c r="AD77" s="429"/>
      <c r="AE77" s="427">
        <f>AG77-AF77</f>
        <v>40728</v>
      </c>
      <c r="AF77" s="429">
        <v>14</v>
      </c>
      <c r="AG77" s="427">
        <f>AI77-AH77</f>
        <v>40742</v>
      </c>
      <c r="AH77" s="429">
        <v>5</v>
      </c>
      <c r="AI77" s="427">
        <f>AK77-AJ77</f>
        <v>40747</v>
      </c>
      <c r="AJ77" s="429">
        <v>7</v>
      </c>
      <c r="AK77" s="427">
        <f>AM77-AL77</f>
        <v>40754</v>
      </c>
      <c r="AL77" s="429"/>
      <c r="AM77" s="427">
        <f>AO77-AN77</f>
        <v>40754</v>
      </c>
      <c r="AN77" s="429">
        <v>2</v>
      </c>
      <c r="AO77" s="427">
        <f>+AQ77-AP77</f>
        <v>40756</v>
      </c>
      <c r="AP77" s="429">
        <v>2</v>
      </c>
      <c r="AQ77" s="427">
        <v>40758</v>
      </c>
      <c r="AR77" s="429">
        <f>30.5*36</f>
        <v>1098</v>
      </c>
      <c r="AS77" s="429">
        <f t="shared" si="0"/>
        <v>36</v>
      </c>
      <c r="AT77" s="431">
        <f t="shared" si="1"/>
        <v>41856</v>
      </c>
      <c r="AU77" s="431" t="s">
        <v>36</v>
      </c>
      <c r="AV77" s="742"/>
      <c r="AW77" s="791"/>
    </row>
    <row r="78" spans="1:49" ht="15" hidden="1" customHeight="1" x14ac:dyDescent="0.2">
      <c r="A78" s="432"/>
      <c r="B78" s="433" t="s">
        <v>16</v>
      </c>
      <c r="C78" s="721"/>
      <c r="D78" s="721"/>
      <c r="E78" s="721"/>
      <c r="F78" s="721"/>
      <c r="G78" s="832"/>
      <c r="H78" s="434">
        <f>H77</f>
        <v>0</v>
      </c>
      <c r="I78" s="805"/>
      <c r="J78" s="740"/>
      <c r="K78" s="435">
        <v>42029</v>
      </c>
      <c r="L78" s="436">
        <v>30</v>
      </c>
      <c r="M78" s="435">
        <f>K78+L78</f>
        <v>42059</v>
      </c>
      <c r="N78" s="436">
        <v>14</v>
      </c>
      <c r="O78" s="435">
        <f>M78+N78</f>
        <v>42073</v>
      </c>
      <c r="P78" s="436">
        <v>21</v>
      </c>
      <c r="Q78" s="435">
        <f>O78+P78</f>
        <v>42094</v>
      </c>
      <c r="R78" s="437">
        <v>14</v>
      </c>
      <c r="S78" s="435">
        <f>Q78+R78</f>
        <v>42108</v>
      </c>
      <c r="T78" s="437">
        <v>14</v>
      </c>
      <c r="U78" s="435">
        <f>S78+T78</f>
        <v>42122</v>
      </c>
      <c r="V78" s="437">
        <v>7</v>
      </c>
      <c r="W78" s="435">
        <f>U78+V78</f>
        <v>42129</v>
      </c>
      <c r="X78" s="437">
        <v>14</v>
      </c>
      <c r="Y78" s="435">
        <f>W78+X78</f>
        <v>42143</v>
      </c>
      <c r="Z78" s="437">
        <v>42</v>
      </c>
      <c r="AA78" s="435">
        <f>Y78+Z78</f>
        <v>42185</v>
      </c>
      <c r="AB78" s="438">
        <v>21</v>
      </c>
      <c r="AC78" s="435">
        <f>AA78+AB78</f>
        <v>42206</v>
      </c>
      <c r="AD78" s="437">
        <v>14</v>
      </c>
      <c r="AE78" s="435">
        <f>AC78+AD78</f>
        <v>42220</v>
      </c>
      <c r="AF78" s="437">
        <v>14</v>
      </c>
      <c r="AG78" s="435">
        <f>AE78+AF78</f>
        <v>42234</v>
      </c>
      <c r="AH78" s="437">
        <v>7</v>
      </c>
      <c r="AI78" s="435">
        <f>AG78+AH78</f>
        <v>42241</v>
      </c>
      <c r="AJ78" s="437">
        <v>21</v>
      </c>
      <c r="AK78" s="435">
        <f>AI78+AJ78</f>
        <v>42262</v>
      </c>
      <c r="AL78" s="437">
        <v>14</v>
      </c>
      <c r="AM78" s="435">
        <f>AK78+AL78</f>
        <v>42276</v>
      </c>
      <c r="AN78" s="437">
        <v>21</v>
      </c>
      <c r="AO78" s="435">
        <f>AM78+AN78</f>
        <v>42297</v>
      </c>
      <c r="AP78" s="437">
        <v>14</v>
      </c>
      <c r="AQ78" s="435">
        <f>AO78+AP78</f>
        <v>42311</v>
      </c>
      <c r="AR78" s="437">
        <f>24*30.5</f>
        <v>732</v>
      </c>
      <c r="AS78" s="437">
        <v>24</v>
      </c>
      <c r="AT78" s="439">
        <f>AQ78+AR78</f>
        <v>43043</v>
      </c>
      <c r="AU78" s="439" t="s">
        <v>36</v>
      </c>
      <c r="AV78" s="743"/>
      <c r="AW78" s="792"/>
    </row>
    <row r="79" spans="1:49" s="267" customFormat="1" ht="15" hidden="1" customHeight="1" x14ac:dyDescent="0.2">
      <c r="A79" s="440"/>
      <c r="B79" s="441" t="s">
        <v>0</v>
      </c>
      <c r="C79" s="722"/>
      <c r="D79" s="722"/>
      <c r="E79" s="722"/>
      <c r="F79" s="722"/>
      <c r="G79" s="833"/>
      <c r="H79" s="435"/>
      <c r="I79" s="806"/>
      <c r="J79" s="741"/>
      <c r="K79" s="435"/>
      <c r="L79" s="442">
        <f>M79-K79</f>
        <v>0</v>
      </c>
      <c r="M79" s="435"/>
      <c r="N79" s="442">
        <f>O79-M79</f>
        <v>0</v>
      </c>
      <c r="O79" s="435"/>
      <c r="P79" s="442">
        <f>Q79-O79</f>
        <v>0</v>
      </c>
      <c r="Q79" s="435"/>
      <c r="R79" s="442">
        <f>S79-Q79</f>
        <v>0</v>
      </c>
      <c r="S79" s="435"/>
      <c r="T79" s="442">
        <f>U79-S79</f>
        <v>0</v>
      </c>
      <c r="U79" s="435"/>
      <c r="V79" s="442">
        <f>W79-U79</f>
        <v>0</v>
      </c>
      <c r="W79" s="435"/>
      <c r="X79" s="442">
        <f>Y79-W79</f>
        <v>0</v>
      </c>
      <c r="Y79" s="435"/>
      <c r="Z79" s="442">
        <f>AA79-Y79</f>
        <v>0</v>
      </c>
      <c r="AA79" s="435"/>
      <c r="AB79" s="442">
        <f>AC79-AA79</f>
        <v>0</v>
      </c>
      <c r="AC79" s="435"/>
      <c r="AD79" s="442">
        <f>AE79-AC79</f>
        <v>0</v>
      </c>
      <c r="AE79" s="435"/>
      <c r="AF79" s="442">
        <f>AG79-AE79</f>
        <v>0</v>
      </c>
      <c r="AG79" s="435"/>
      <c r="AH79" s="442">
        <f>AI79-AG79</f>
        <v>0</v>
      </c>
      <c r="AI79" s="435"/>
      <c r="AJ79" s="442">
        <f>AK79-AI79</f>
        <v>0</v>
      </c>
      <c r="AK79" s="435"/>
      <c r="AL79" s="442">
        <f>AM79-AK79</f>
        <v>0</v>
      </c>
      <c r="AM79" s="435"/>
      <c r="AN79" s="442">
        <f>AO79-AM79</f>
        <v>0</v>
      </c>
      <c r="AO79" s="435"/>
      <c r="AP79" s="442">
        <f>AQ79-AO79</f>
        <v>0</v>
      </c>
      <c r="AQ79" s="435"/>
      <c r="AR79" s="437"/>
      <c r="AS79" s="437">
        <f t="shared" si="0"/>
        <v>0</v>
      </c>
      <c r="AT79" s="439">
        <f t="shared" si="1"/>
        <v>0</v>
      </c>
      <c r="AU79" s="443"/>
      <c r="AV79" s="744"/>
      <c r="AW79" s="793"/>
    </row>
    <row r="80" spans="1:49" ht="15" customHeight="1" x14ac:dyDescent="0.2">
      <c r="A80" s="121"/>
      <c r="B80" s="52" t="s">
        <v>14</v>
      </c>
      <c r="C80" s="614" t="s">
        <v>235</v>
      </c>
      <c r="D80" s="614" t="s">
        <v>235</v>
      </c>
      <c r="E80" s="614" t="s">
        <v>135</v>
      </c>
      <c r="F80" s="614" t="s">
        <v>137</v>
      </c>
      <c r="G80" s="655" t="s">
        <v>474</v>
      </c>
      <c r="H80" s="120"/>
      <c r="I80" s="615" t="s">
        <v>66</v>
      </c>
      <c r="J80" s="617" t="s">
        <v>83</v>
      </c>
      <c r="K80" s="53">
        <f>M80-L80</f>
        <v>41048</v>
      </c>
      <c r="L80" s="54">
        <v>14</v>
      </c>
      <c r="M80" s="53">
        <f>O80-N80</f>
        <v>41062</v>
      </c>
      <c r="N80" s="54"/>
      <c r="O80" s="53">
        <f>Q80-P80</f>
        <v>41062</v>
      </c>
      <c r="P80" s="54">
        <v>14</v>
      </c>
      <c r="Q80" s="53">
        <f>S80-R80</f>
        <v>41076</v>
      </c>
      <c r="R80" s="55">
        <v>7</v>
      </c>
      <c r="S80" s="53">
        <f>U80-T80</f>
        <v>41083</v>
      </c>
      <c r="T80" s="55"/>
      <c r="U80" s="53">
        <f>W80-V80</f>
        <v>41083</v>
      </c>
      <c r="V80" s="55">
        <v>7</v>
      </c>
      <c r="W80" s="53">
        <f>Y80-X80</f>
        <v>41090</v>
      </c>
      <c r="X80" s="55"/>
      <c r="Y80" s="53">
        <f>AA80-Z80</f>
        <v>41090</v>
      </c>
      <c r="Z80" s="55">
        <v>28</v>
      </c>
      <c r="AA80" s="53">
        <f>AC80-AB80</f>
        <v>41118</v>
      </c>
      <c r="AB80" s="72">
        <v>7</v>
      </c>
      <c r="AC80" s="53">
        <f>AE80-AD80</f>
        <v>41125</v>
      </c>
      <c r="AD80" s="55"/>
      <c r="AE80" s="53">
        <f>AG80-AF80</f>
        <v>41125</v>
      </c>
      <c r="AF80" s="55">
        <v>14</v>
      </c>
      <c r="AG80" s="53">
        <f>AI80-AH80</f>
        <v>41139</v>
      </c>
      <c r="AH80" s="55">
        <v>5</v>
      </c>
      <c r="AI80" s="53">
        <f>AK80-AJ80</f>
        <v>41144</v>
      </c>
      <c r="AJ80" s="55">
        <v>7</v>
      </c>
      <c r="AK80" s="53">
        <f>AM80-AL80</f>
        <v>41151</v>
      </c>
      <c r="AL80" s="55"/>
      <c r="AM80" s="53">
        <f>AO80-AN80</f>
        <v>41151</v>
      </c>
      <c r="AN80" s="55">
        <v>2</v>
      </c>
      <c r="AO80" s="56">
        <f>+AQ80-AP80</f>
        <v>41153</v>
      </c>
      <c r="AP80" s="55">
        <v>2</v>
      </c>
      <c r="AQ80" s="53">
        <v>41155</v>
      </c>
      <c r="AR80" s="57">
        <f>30.5*18</f>
        <v>549</v>
      </c>
      <c r="AS80" s="55">
        <f t="shared" si="0"/>
        <v>18</v>
      </c>
      <c r="AT80" s="58">
        <f t="shared" si="1"/>
        <v>41704</v>
      </c>
      <c r="AU80" s="58" t="s">
        <v>36</v>
      </c>
      <c r="AV80" s="664"/>
      <c r="AW80" s="691"/>
    </row>
    <row r="81" spans="1:49" ht="15" customHeight="1" x14ac:dyDescent="0.2">
      <c r="A81" s="122"/>
      <c r="B81" s="13" t="s">
        <v>16</v>
      </c>
      <c r="C81" s="581"/>
      <c r="D81" s="581"/>
      <c r="E81" s="581"/>
      <c r="F81" s="581"/>
      <c r="G81" s="656"/>
      <c r="I81" s="616"/>
      <c r="J81" s="618"/>
      <c r="K81" s="232">
        <v>42538</v>
      </c>
      <c r="L81" s="190">
        <v>14</v>
      </c>
      <c r="M81" s="232">
        <f>K81+L81</f>
        <v>42552</v>
      </c>
      <c r="N81" s="190"/>
      <c r="O81" s="232">
        <f>M81+N81</f>
        <v>42552</v>
      </c>
      <c r="P81" s="190">
        <v>14</v>
      </c>
      <c r="Q81" s="232">
        <f>O81+P81</f>
        <v>42566</v>
      </c>
      <c r="R81" s="189">
        <v>7</v>
      </c>
      <c r="S81" s="232">
        <f>Q81+R81</f>
        <v>42573</v>
      </c>
      <c r="T81" s="189"/>
      <c r="U81" s="232">
        <f>S81+T81</f>
        <v>42573</v>
      </c>
      <c r="V81" s="189">
        <v>7</v>
      </c>
      <c r="W81" s="232">
        <f>U81+V81</f>
        <v>42580</v>
      </c>
      <c r="X81" s="189"/>
      <c r="Y81" s="232">
        <f>W81+X81</f>
        <v>42580</v>
      </c>
      <c r="Z81" s="189">
        <v>28</v>
      </c>
      <c r="AA81" s="232">
        <f>Y81+Z81</f>
        <v>42608</v>
      </c>
      <c r="AB81" s="252">
        <v>7</v>
      </c>
      <c r="AC81" s="232">
        <f>AA81+AB81</f>
        <v>42615</v>
      </c>
      <c r="AD81" s="189"/>
      <c r="AE81" s="232">
        <f>AC81+AD81</f>
        <v>42615</v>
      </c>
      <c r="AF81" s="189">
        <v>14</v>
      </c>
      <c r="AG81" s="232">
        <f>AE81+AF81</f>
        <v>42629</v>
      </c>
      <c r="AH81" s="189">
        <v>5</v>
      </c>
      <c r="AI81" s="232">
        <f>AG81+AH81</f>
        <v>42634</v>
      </c>
      <c r="AJ81" s="189">
        <v>7</v>
      </c>
      <c r="AK81" s="232">
        <f>AI81+AJ81</f>
        <v>42641</v>
      </c>
      <c r="AL81" s="189"/>
      <c r="AM81" s="232">
        <f>AK81+AL81</f>
        <v>42641</v>
      </c>
      <c r="AN81" s="189">
        <v>3</v>
      </c>
      <c r="AO81" s="232">
        <f>AM81+AN81</f>
        <v>42644</v>
      </c>
      <c r="AP81" s="189">
        <v>3</v>
      </c>
      <c r="AQ81" s="232">
        <f>AO81+AP81</f>
        <v>42647</v>
      </c>
      <c r="AR81" s="63">
        <f>30.5*AS81</f>
        <v>366</v>
      </c>
      <c r="AS81" s="63">
        <v>12</v>
      </c>
      <c r="AT81" s="64">
        <f>AQ81+AR81</f>
        <v>43013</v>
      </c>
      <c r="AU81" s="64" t="s">
        <v>36</v>
      </c>
      <c r="AV81" s="665"/>
      <c r="AW81" s="692"/>
    </row>
    <row r="82" spans="1:49" s="267" customFormat="1" ht="15" customHeight="1" x14ac:dyDescent="0.2">
      <c r="A82" s="281"/>
      <c r="B82" s="282" t="s">
        <v>0</v>
      </c>
      <c r="C82" s="582"/>
      <c r="D82" s="582"/>
      <c r="E82" s="582"/>
      <c r="F82" s="582"/>
      <c r="G82" s="657"/>
      <c r="H82" s="255"/>
      <c r="I82" s="787"/>
      <c r="J82" s="732"/>
      <c r="K82" s="255"/>
      <c r="L82" s="256">
        <f>M82-K82</f>
        <v>0</v>
      </c>
      <c r="M82" s="255"/>
      <c r="N82" s="256">
        <f>O82-M82</f>
        <v>0</v>
      </c>
      <c r="O82" s="255"/>
      <c r="P82" s="256">
        <f>Q82-O82</f>
        <v>0</v>
      </c>
      <c r="Q82" s="255"/>
      <c r="R82" s="256">
        <f>S82-Q82</f>
        <v>0</v>
      </c>
      <c r="S82" s="255"/>
      <c r="T82" s="256">
        <f>U82-S82</f>
        <v>0</v>
      </c>
      <c r="U82" s="255"/>
      <c r="V82" s="256">
        <f>W82-U82</f>
        <v>0</v>
      </c>
      <c r="W82" s="255"/>
      <c r="X82" s="256">
        <f>Y82-W82</f>
        <v>0</v>
      </c>
      <c r="Y82" s="255"/>
      <c r="Z82" s="256">
        <f>AA82-Y82</f>
        <v>0</v>
      </c>
      <c r="AA82" s="255"/>
      <c r="AB82" s="256">
        <f>AC82-AA82</f>
        <v>0</v>
      </c>
      <c r="AC82" s="255"/>
      <c r="AD82" s="256">
        <f>AE82-AC82</f>
        <v>0</v>
      </c>
      <c r="AE82" s="255"/>
      <c r="AF82" s="256">
        <f>AG82-AE82</f>
        <v>0</v>
      </c>
      <c r="AG82" s="255"/>
      <c r="AH82" s="256">
        <f>AI82-AG82</f>
        <v>0</v>
      </c>
      <c r="AI82" s="255"/>
      <c r="AJ82" s="256">
        <f>AK82-AI82</f>
        <v>0</v>
      </c>
      <c r="AK82" s="255"/>
      <c r="AL82" s="256">
        <f>AM82-AK82</f>
        <v>0</v>
      </c>
      <c r="AM82" s="255"/>
      <c r="AN82" s="256">
        <f>AO82-AM82</f>
        <v>0</v>
      </c>
      <c r="AO82" s="255"/>
      <c r="AP82" s="256">
        <f>AQ82-AO82</f>
        <v>0</v>
      </c>
      <c r="AQ82" s="255"/>
      <c r="AR82" s="257"/>
      <c r="AS82" s="257">
        <f t="shared" si="0"/>
        <v>0</v>
      </c>
      <c r="AT82" s="258">
        <f t="shared" si="1"/>
        <v>0</v>
      </c>
      <c r="AU82" s="259"/>
      <c r="AV82" s="666"/>
      <c r="AW82" s="693"/>
    </row>
    <row r="83" spans="1:49" ht="15" customHeight="1" x14ac:dyDescent="0.2">
      <c r="A83" s="121"/>
      <c r="B83" s="52" t="s">
        <v>14</v>
      </c>
      <c r="C83" s="614" t="s">
        <v>236</v>
      </c>
      <c r="D83" s="614" t="s">
        <v>236</v>
      </c>
      <c r="E83" s="614" t="s">
        <v>135</v>
      </c>
      <c r="F83" s="614" t="s">
        <v>136</v>
      </c>
      <c r="G83" s="655" t="s">
        <v>179</v>
      </c>
      <c r="H83" s="120"/>
      <c r="I83" s="615" t="s">
        <v>178</v>
      </c>
      <c r="J83" s="617" t="s">
        <v>37</v>
      </c>
      <c r="K83" s="53">
        <f>M83-L83</f>
        <v>41231</v>
      </c>
      <c r="L83" s="54">
        <v>14</v>
      </c>
      <c r="M83" s="53">
        <f>O83-N83</f>
        <v>41245</v>
      </c>
      <c r="N83" s="54">
        <v>14</v>
      </c>
      <c r="O83" s="53">
        <f>Q83-P83</f>
        <v>41259</v>
      </c>
      <c r="P83" s="54">
        <v>14</v>
      </c>
      <c r="Q83" s="53">
        <f>S83-R83</f>
        <v>41273</v>
      </c>
      <c r="R83" s="55">
        <v>7</v>
      </c>
      <c r="S83" s="53">
        <f>U83-T83</f>
        <v>41280</v>
      </c>
      <c r="T83" s="55"/>
      <c r="U83" s="53">
        <f>W83-V83</f>
        <v>41280</v>
      </c>
      <c r="V83" s="55">
        <v>7</v>
      </c>
      <c r="W83" s="53">
        <f>Y83-X83</f>
        <v>41287</v>
      </c>
      <c r="X83" s="55">
        <v>14</v>
      </c>
      <c r="Y83" s="53">
        <f>AA83-Z83</f>
        <v>41301</v>
      </c>
      <c r="Z83" s="55">
        <v>28</v>
      </c>
      <c r="AA83" s="53">
        <f>AC83-AB83</f>
        <v>41329</v>
      </c>
      <c r="AB83" s="72">
        <v>7</v>
      </c>
      <c r="AC83" s="53">
        <f>AE83-AD83</f>
        <v>41336</v>
      </c>
      <c r="AD83" s="55">
        <v>14</v>
      </c>
      <c r="AE83" s="53">
        <f>AG83-AF83</f>
        <v>41350</v>
      </c>
      <c r="AF83" s="55">
        <v>14</v>
      </c>
      <c r="AG83" s="53">
        <f>AI83-AH83</f>
        <v>41364</v>
      </c>
      <c r="AH83" s="55">
        <v>5</v>
      </c>
      <c r="AI83" s="53">
        <f>AK83-AJ83</f>
        <v>41369</v>
      </c>
      <c r="AJ83" s="55">
        <v>7</v>
      </c>
      <c r="AK83" s="53">
        <f>AM83-AL83</f>
        <v>41376</v>
      </c>
      <c r="AL83" s="55">
        <v>14</v>
      </c>
      <c r="AM83" s="53">
        <f>AO83-AN83</f>
        <v>41390</v>
      </c>
      <c r="AN83" s="55">
        <v>2</v>
      </c>
      <c r="AO83" s="56">
        <f>+AQ83-AP83</f>
        <v>41392</v>
      </c>
      <c r="AP83" s="174">
        <v>3</v>
      </c>
      <c r="AQ83" s="53">
        <v>41395</v>
      </c>
      <c r="AR83" s="57">
        <f t="shared" ref="AR83:AR88" si="2">30.5*AS83</f>
        <v>2196</v>
      </c>
      <c r="AS83" s="55">
        <f>6*12</f>
        <v>72</v>
      </c>
      <c r="AT83" s="58">
        <f>+AR83+AQ83</f>
        <v>43591</v>
      </c>
      <c r="AU83" s="58" t="s">
        <v>36</v>
      </c>
      <c r="AV83" s="788" t="s">
        <v>461</v>
      </c>
      <c r="AW83" s="691" t="s">
        <v>504</v>
      </c>
    </row>
    <row r="84" spans="1:49" ht="15" customHeight="1" x14ac:dyDescent="0.2">
      <c r="A84" s="122"/>
      <c r="B84" s="13" t="s">
        <v>16</v>
      </c>
      <c r="C84" s="581"/>
      <c r="D84" s="581"/>
      <c r="E84" s="581"/>
      <c r="F84" s="581"/>
      <c r="G84" s="656"/>
      <c r="H84" s="12">
        <f>H83</f>
        <v>0</v>
      </c>
      <c r="I84" s="616"/>
      <c r="J84" s="618"/>
      <c r="K84" s="232">
        <v>41645</v>
      </c>
      <c r="L84" s="190">
        <v>15</v>
      </c>
      <c r="M84" s="232">
        <f>K84+L84</f>
        <v>41660</v>
      </c>
      <c r="N84" s="190">
        <v>3</v>
      </c>
      <c r="O84" s="232">
        <f>M84+N84</f>
        <v>41663</v>
      </c>
      <c r="P84" s="190">
        <v>6</v>
      </c>
      <c r="Q84" s="232">
        <f>O84+P84</f>
        <v>41669</v>
      </c>
      <c r="R84" s="189">
        <v>7</v>
      </c>
      <c r="S84" s="232">
        <v>41718</v>
      </c>
      <c r="T84" s="189"/>
      <c r="U84" s="232">
        <v>41729</v>
      </c>
      <c r="V84" s="189">
        <v>7</v>
      </c>
      <c r="W84" s="232">
        <v>41718</v>
      </c>
      <c r="X84" s="189">
        <v>11</v>
      </c>
      <c r="Y84" s="232">
        <v>41729</v>
      </c>
      <c r="Z84" s="189">
        <v>22</v>
      </c>
      <c r="AA84" s="232">
        <v>41751</v>
      </c>
      <c r="AB84" s="252">
        <v>24</v>
      </c>
      <c r="AC84" s="232">
        <v>41775</v>
      </c>
      <c r="AD84" s="189">
        <v>14</v>
      </c>
      <c r="AE84" s="232">
        <f>AC84+AD84</f>
        <v>41789</v>
      </c>
      <c r="AF84" s="189">
        <v>14</v>
      </c>
      <c r="AG84" s="232">
        <f>AE84+AF84</f>
        <v>41803</v>
      </c>
      <c r="AH84" s="189">
        <v>5</v>
      </c>
      <c r="AI84" s="232">
        <f>AG84+AH84</f>
        <v>41808</v>
      </c>
      <c r="AJ84" s="189">
        <v>7</v>
      </c>
      <c r="AK84" s="232">
        <f>AI84+AJ84</f>
        <v>41815</v>
      </c>
      <c r="AL84" s="189">
        <v>14</v>
      </c>
      <c r="AM84" s="232">
        <f>AK84+AL84</f>
        <v>41829</v>
      </c>
      <c r="AN84" s="189">
        <v>3</v>
      </c>
      <c r="AO84" s="232">
        <f>AM84+AN84</f>
        <v>41832</v>
      </c>
      <c r="AP84" s="189">
        <v>3</v>
      </c>
      <c r="AQ84" s="232">
        <f>AO84+AP84</f>
        <v>41835</v>
      </c>
      <c r="AR84" s="63">
        <f t="shared" si="2"/>
        <v>1098</v>
      </c>
      <c r="AS84" s="63">
        <v>36</v>
      </c>
      <c r="AT84" s="64">
        <f>+AR84+AQ84</f>
        <v>42933</v>
      </c>
      <c r="AU84" s="64" t="s">
        <v>36</v>
      </c>
      <c r="AV84" s="789"/>
      <c r="AW84" s="692"/>
    </row>
    <row r="85" spans="1:49" s="267" customFormat="1" ht="15" customHeight="1" x14ac:dyDescent="0.2">
      <c r="A85" s="281"/>
      <c r="B85" s="282" t="s">
        <v>0</v>
      </c>
      <c r="C85" s="582"/>
      <c r="D85" s="582"/>
      <c r="E85" s="582"/>
      <c r="F85" s="582"/>
      <c r="G85" s="657"/>
      <c r="H85" s="255"/>
      <c r="I85" s="787"/>
      <c r="J85" s="732"/>
      <c r="K85" s="276">
        <v>41645</v>
      </c>
      <c r="L85" s="348">
        <v>15</v>
      </c>
      <c r="M85" s="276">
        <f>K85+L85</f>
        <v>41660</v>
      </c>
      <c r="N85" s="348">
        <v>3</v>
      </c>
      <c r="O85" s="276">
        <f>M85+N85</f>
        <v>41663</v>
      </c>
      <c r="P85" s="348">
        <v>6</v>
      </c>
      <c r="Q85" s="276">
        <f>O85+P85</f>
        <v>41669</v>
      </c>
      <c r="R85" s="348">
        <v>36</v>
      </c>
      <c r="S85" s="276">
        <v>41718</v>
      </c>
      <c r="T85" s="348"/>
      <c r="U85" s="276">
        <v>41729</v>
      </c>
      <c r="V85" s="348"/>
      <c r="W85" s="276">
        <v>41718</v>
      </c>
      <c r="X85" s="348">
        <f>Y85-W85</f>
        <v>11</v>
      </c>
      <c r="Y85" s="276">
        <v>41729</v>
      </c>
      <c r="Z85" s="348">
        <f>AA85-Y85</f>
        <v>22</v>
      </c>
      <c r="AA85" s="276">
        <v>41751</v>
      </c>
      <c r="AB85" s="348">
        <f>AC85-AA85</f>
        <v>24</v>
      </c>
      <c r="AC85" s="276">
        <v>41775</v>
      </c>
      <c r="AD85" s="367">
        <v>7</v>
      </c>
      <c r="AE85" s="276">
        <v>41782</v>
      </c>
      <c r="AF85" s="367">
        <f>AG85-AE85</f>
        <v>6</v>
      </c>
      <c r="AG85" s="276">
        <v>41788</v>
      </c>
      <c r="AH85" s="365">
        <f>AI85-AG85</f>
        <v>7</v>
      </c>
      <c r="AI85" s="276">
        <v>41795</v>
      </c>
      <c r="AJ85" s="365"/>
      <c r="AK85" s="276">
        <v>41795</v>
      </c>
      <c r="AL85" s="365">
        <f>AM85-AK85</f>
        <v>6</v>
      </c>
      <c r="AM85" s="276">
        <v>41801</v>
      </c>
      <c r="AN85" s="365">
        <f>AO85-AM85</f>
        <v>1</v>
      </c>
      <c r="AO85" s="276">
        <v>41802</v>
      </c>
      <c r="AP85" s="276">
        <f>AQ85-AO85</f>
        <v>0</v>
      </c>
      <c r="AQ85" s="276">
        <v>41802</v>
      </c>
      <c r="AR85" s="365">
        <f t="shared" si="2"/>
        <v>1145.2749999999999</v>
      </c>
      <c r="AS85" s="257">
        <v>37.549999999999997</v>
      </c>
      <c r="AT85" s="258">
        <f>AQ85+AR85</f>
        <v>42947.275000000001</v>
      </c>
      <c r="AU85" s="259"/>
      <c r="AV85" s="790"/>
      <c r="AW85" s="693"/>
    </row>
    <row r="86" spans="1:49" ht="15" customHeight="1" x14ac:dyDescent="0.2">
      <c r="A86" s="121"/>
      <c r="B86" s="52" t="s">
        <v>14</v>
      </c>
      <c r="C86" s="614" t="s">
        <v>172</v>
      </c>
      <c r="D86" s="614" t="s">
        <v>172</v>
      </c>
      <c r="E86" s="614" t="s">
        <v>135</v>
      </c>
      <c r="F86" s="614" t="s">
        <v>136</v>
      </c>
      <c r="G86" s="655" t="s">
        <v>180</v>
      </c>
      <c r="H86" s="120"/>
      <c r="I86" s="615" t="s">
        <v>178</v>
      </c>
      <c r="J86" s="758" t="s">
        <v>37</v>
      </c>
      <c r="K86" s="53">
        <f>M86-L86</f>
        <v>41288</v>
      </c>
      <c r="L86" s="54">
        <v>14</v>
      </c>
      <c r="M86" s="53">
        <f>O86-N86</f>
        <v>41302</v>
      </c>
      <c r="N86" s="54"/>
      <c r="O86" s="53">
        <f>Q86-P86</f>
        <v>41302</v>
      </c>
      <c r="P86" s="54">
        <v>14</v>
      </c>
      <c r="Q86" s="53">
        <f>S86-R86</f>
        <v>41316</v>
      </c>
      <c r="R86" s="55">
        <v>7</v>
      </c>
      <c r="S86" s="53">
        <f>U86-T86</f>
        <v>41323</v>
      </c>
      <c r="T86" s="55"/>
      <c r="U86" s="53">
        <f>W86-V86</f>
        <v>41323</v>
      </c>
      <c r="V86" s="55">
        <v>7</v>
      </c>
      <c r="W86" s="53">
        <f>Y86-X86</f>
        <v>41330</v>
      </c>
      <c r="X86" s="55"/>
      <c r="Y86" s="53">
        <f>AA86-Z86</f>
        <v>41330</v>
      </c>
      <c r="Z86" s="55">
        <v>28</v>
      </c>
      <c r="AA86" s="53">
        <f>AC86-AB86</f>
        <v>41358</v>
      </c>
      <c r="AB86" s="72">
        <v>7</v>
      </c>
      <c r="AC86" s="53">
        <f>AE86-AD86</f>
        <v>41365</v>
      </c>
      <c r="AD86" s="55"/>
      <c r="AE86" s="53">
        <f>AG86-AF86</f>
        <v>41365</v>
      </c>
      <c r="AF86" s="55">
        <v>14</v>
      </c>
      <c r="AG86" s="53">
        <f>AI86-AH86</f>
        <v>41379</v>
      </c>
      <c r="AH86" s="55">
        <v>5</v>
      </c>
      <c r="AI86" s="53">
        <f>AK86-AJ86</f>
        <v>41384</v>
      </c>
      <c r="AJ86" s="55">
        <v>7</v>
      </c>
      <c r="AK86" s="53">
        <f>AM86-AL86</f>
        <v>41391</v>
      </c>
      <c r="AL86" s="55"/>
      <c r="AM86" s="53">
        <f>AO86-AN86</f>
        <v>41391</v>
      </c>
      <c r="AN86" s="55">
        <v>2</v>
      </c>
      <c r="AO86" s="56">
        <f>+AQ86-AP86</f>
        <v>41393</v>
      </c>
      <c r="AP86" s="55">
        <v>2</v>
      </c>
      <c r="AQ86" s="53">
        <v>41395</v>
      </c>
      <c r="AR86" s="57">
        <f t="shared" si="2"/>
        <v>2196</v>
      </c>
      <c r="AS86" s="55">
        <v>72</v>
      </c>
      <c r="AT86" s="58">
        <f>+AR86+AQ86</f>
        <v>43591</v>
      </c>
      <c r="AU86" s="58" t="s">
        <v>36</v>
      </c>
      <c r="AV86" s="788" t="s">
        <v>445</v>
      </c>
      <c r="AW86" s="691" t="s">
        <v>504</v>
      </c>
    </row>
    <row r="87" spans="1:49" ht="15" customHeight="1" x14ac:dyDescent="0.2">
      <c r="A87" s="122"/>
      <c r="B87" s="13" t="s">
        <v>16</v>
      </c>
      <c r="C87" s="581"/>
      <c r="D87" s="581"/>
      <c r="E87" s="581"/>
      <c r="F87" s="581"/>
      <c r="G87" s="656"/>
      <c r="H87" s="12">
        <f>H86</f>
        <v>0</v>
      </c>
      <c r="I87" s="616"/>
      <c r="J87" s="759"/>
      <c r="K87" s="232">
        <v>41491</v>
      </c>
      <c r="L87" s="190">
        <v>23</v>
      </c>
      <c r="M87" s="232">
        <f>K87+L87</f>
        <v>41514</v>
      </c>
      <c r="N87" s="190">
        <v>8</v>
      </c>
      <c r="O87" s="232">
        <f>M87+N87</f>
        <v>41522</v>
      </c>
      <c r="P87" s="190">
        <v>62</v>
      </c>
      <c r="Q87" s="232">
        <f>O87+P87</f>
        <v>41584</v>
      </c>
      <c r="R87" s="189">
        <v>21</v>
      </c>
      <c r="S87" s="232">
        <v>41627</v>
      </c>
      <c r="T87" s="189"/>
      <c r="U87" s="232">
        <f>S87+T87</f>
        <v>41627</v>
      </c>
      <c r="V87" s="189">
        <v>7</v>
      </c>
      <c r="W87" s="232">
        <v>41627</v>
      </c>
      <c r="X87" s="189">
        <v>14</v>
      </c>
      <c r="Y87" s="232">
        <v>41635</v>
      </c>
      <c r="Z87" s="189">
        <v>24</v>
      </c>
      <c r="AA87" s="232">
        <v>41659</v>
      </c>
      <c r="AB87" s="252">
        <v>22</v>
      </c>
      <c r="AC87" s="232">
        <v>41681</v>
      </c>
      <c r="AD87" s="189">
        <v>7</v>
      </c>
      <c r="AE87" s="232">
        <v>41688</v>
      </c>
      <c r="AF87" s="189">
        <v>14</v>
      </c>
      <c r="AG87" s="232">
        <v>41697</v>
      </c>
      <c r="AH87" s="189">
        <v>12</v>
      </c>
      <c r="AI87" s="232">
        <v>41709</v>
      </c>
      <c r="AJ87" s="189"/>
      <c r="AK87" s="232">
        <v>41709</v>
      </c>
      <c r="AL87" s="189">
        <v>3</v>
      </c>
      <c r="AM87" s="232">
        <v>41712</v>
      </c>
      <c r="AN87" s="189">
        <v>3</v>
      </c>
      <c r="AO87" s="232">
        <v>41739</v>
      </c>
      <c r="AP87" s="189"/>
      <c r="AQ87" s="232">
        <v>41739</v>
      </c>
      <c r="AR87" s="63">
        <f t="shared" si="2"/>
        <v>1098</v>
      </c>
      <c r="AS87" s="63">
        <v>36</v>
      </c>
      <c r="AT87" s="64">
        <v>42735</v>
      </c>
      <c r="AU87" s="64" t="s">
        <v>36</v>
      </c>
      <c r="AV87" s="789"/>
      <c r="AW87" s="692"/>
    </row>
    <row r="88" spans="1:49" ht="15" customHeight="1" x14ac:dyDescent="0.2">
      <c r="A88" s="123"/>
      <c r="B88" s="65" t="s">
        <v>0</v>
      </c>
      <c r="C88" s="582"/>
      <c r="D88" s="582"/>
      <c r="E88" s="582"/>
      <c r="F88" s="582"/>
      <c r="G88" s="657"/>
      <c r="H88" s="111"/>
      <c r="I88" s="787"/>
      <c r="J88" s="760"/>
      <c r="K88" s="276">
        <f>M88-L88</f>
        <v>41491</v>
      </c>
      <c r="L88" s="277">
        <v>23</v>
      </c>
      <c r="M88" s="276">
        <v>41514</v>
      </c>
      <c r="N88" s="277">
        <f>O88-M88</f>
        <v>8</v>
      </c>
      <c r="O88" s="276">
        <v>41522</v>
      </c>
      <c r="P88" s="344">
        <f>Q88-O88</f>
        <v>62</v>
      </c>
      <c r="Q88" s="279">
        <v>41584</v>
      </c>
      <c r="R88" s="278">
        <v>43</v>
      </c>
      <c r="S88" s="279">
        <f>Q88+R88</f>
        <v>41627</v>
      </c>
      <c r="T88" s="279"/>
      <c r="U88" s="279">
        <f>S88+T88</f>
        <v>41627</v>
      </c>
      <c r="V88" s="279"/>
      <c r="W88" s="279">
        <f>S88</f>
        <v>41627</v>
      </c>
      <c r="X88" s="278">
        <v>8</v>
      </c>
      <c r="Y88" s="279">
        <f>W88+X88</f>
        <v>41635</v>
      </c>
      <c r="Z88" s="278">
        <v>24</v>
      </c>
      <c r="AA88" s="279">
        <f>Y88+Z88</f>
        <v>41659</v>
      </c>
      <c r="AB88" s="345">
        <v>22</v>
      </c>
      <c r="AC88" s="279">
        <f>AA88+22</f>
        <v>41681</v>
      </c>
      <c r="AD88" s="278">
        <v>7</v>
      </c>
      <c r="AE88" s="279">
        <v>41688</v>
      </c>
      <c r="AF88" s="278">
        <v>9</v>
      </c>
      <c r="AG88" s="279">
        <f>AE88+9</f>
        <v>41697</v>
      </c>
      <c r="AH88" s="347">
        <v>12</v>
      </c>
      <c r="AI88" s="279">
        <f>AG88+AH88</f>
        <v>41709</v>
      </c>
      <c r="AJ88" s="347"/>
      <c r="AK88" s="279">
        <f>AI88+AJ88</f>
        <v>41709</v>
      </c>
      <c r="AL88" s="347">
        <f>AM88-AK88</f>
        <v>3</v>
      </c>
      <c r="AM88" s="279">
        <v>41712</v>
      </c>
      <c r="AN88" s="347">
        <f>AO88-AM88</f>
        <v>27</v>
      </c>
      <c r="AO88" s="279">
        <v>41739</v>
      </c>
      <c r="AP88" s="347"/>
      <c r="AQ88" s="279">
        <v>41739</v>
      </c>
      <c r="AR88" s="63">
        <f t="shared" si="2"/>
        <v>1098</v>
      </c>
      <c r="AS88" s="63">
        <v>36</v>
      </c>
      <c r="AT88" s="64">
        <v>42735</v>
      </c>
      <c r="AU88" s="69"/>
      <c r="AV88" s="790"/>
      <c r="AW88" s="693"/>
    </row>
    <row r="89" spans="1:49" ht="15" customHeight="1" x14ac:dyDescent="0.2">
      <c r="A89" s="121"/>
      <c r="B89" s="52" t="s">
        <v>14</v>
      </c>
      <c r="C89" s="614" t="s">
        <v>237</v>
      </c>
      <c r="D89" s="614" t="s">
        <v>237</v>
      </c>
      <c r="E89" s="614" t="s">
        <v>135</v>
      </c>
      <c r="F89" s="614" t="s">
        <v>138</v>
      </c>
      <c r="G89" s="655" t="s">
        <v>316</v>
      </c>
      <c r="H89" s="120"/>
      <c r="I89" s="615" t="s">
        <v>66</v>
      </c>
      <c r="J89" s="617" t="s">
        <v>83</v>
      </c>
      <c r="K89" s="53">
        <f>M89-L89</f>
        <v>41350</v>
      </c>
      <c r="L89" s="54">
        <v>14</v>
      </c>
      <c r="M89" s="53">
        <f>O89-N89</f>
        <v>41364</v>
      </c>
      <c r="N89" s="54"/>
      <c r="O89" s="53">
        <f>Q89-P89</f>
        <v>41364</v>
      </c>
      <c r="P89" s="54">
        <v>14</v>
      </c>
      <c r="Q89" s="53">
        <f>S89-R89</f>
        <v>41378</v>
      </c>
      <c r="R89" s="55">
        <v>7</v>
      </c>
      <c r="S89" s="53">
        <f>U89-T89</f>
        <v>41385</v>
      </c>
      <c r="T89" s="55"/>
      <c r="U89" s="53">
        <f>W89-V89</f>
        <v>41385</v>
      </c>
      <c r="V89" s="55">
        <v>7</v>
      </c>
      <c r="W89" s="53">
        <f>Y89-X89</f>
        <v>41392</v>
      </c>
      <c r="X89" s="55"/>
      <c r="Y89" s="53">
        <f>AA89-Z89</f>
        <v>41392</v>
      </c>
      <c r="Z89" s="55">
        <v>28</v>
      </c>
      <c r="AA89" s="53">
        <f>AC89-AB89</f>
        <v>41420</v>
      </c>
      <c r="AB89" s="72">
        <v>7</v>
      </c>
      <c r="AC89" s="53">
        <f>AE89-AD89</f>
        <v>41427</v>
      </c>
      <c r="AD89" s="55"/>
      <c r="AE89" s="53">
        <f>AG89-AF89</f>
        <v>41427</v>
      </c>
      <c r="AF89" s="55">
        <v>14</v>
      </c>
      <c r="AG89" s="53">
        <f>AI89-AH89</f>
        <v>41441</v>
      </c>
      <c r="AH89" s="55">
        <v>5</v>
      </c>
      <c r="AI89" s="53">
        <f>AK89-AJ89</f>
        <v>41446</v>
      </c>
      <c r="AJ89" s="55">
        <v>7</v>
      </c>
      <c r="AK89" s="53">
        <f>AM89-AL89</f>
        <v>41453</v>
      </c>
      <c r="AL89" s="55"/>
      <c r="AM89" s="53">
        <f>AO89-AN89</f>
        <v>41453</v>
      </c>
      <c r="AN89" s="55">
        <v>2</v>
      </c>
      <c r="AO89" s="56">
        <f>+AQ89-AP89</f>
        <v>41455</v>
      </c>
      <c r="AP89" s="55">
        <v>2</v>
      </c>
      <c r="AQ89" s="53">
        <v>41457</v>
      </c>
      <c r="AR89" s="57">
        <f>+AS89*30.5</f>
        <v>1098</v>
      </c>
      <c r="AS89" s="55">
        <v>36</v>
      </c>
      <c r="AT89" s="58">
        <v>42555</v>
      </c>
      <c r="AU89" s="58" t="s">
        <v>36</v>
      </c>
      <c r="AV89" s="664"/>
      <c r="AW89" s="691"/>
    </row>
    <row r="90" spans="1:49" ht="15" customHeight="1" x14ac:dyDescent="0.2">
      <c r="A90" s="122"/>
      <c r="B90" s="13" t="s">
        <v>16</v>
      </c>
      <c r="C90" s="581"/>
      <c r="D90" s="581"/>
      <c r="E90" s="581"/>
      <c r="F90" s="581"/>
      <c r="G90" s="656"/>
      <c r="I90" s="616"/>
      <c r="J90" s="618"/>
      <c r="K90" s="232">
        <v>42439</v>
      </c>
      <c r="L90" s="190">
        <v>14</v>
      </c>
      <c r="M90" s="232">
        <f>K90+L90</f>
        <v>42453</v>
      </c>
      <c r="N90" s="190"/>
      <c r="O90" s="232">
        <f>M90+N90</f>
        <v>42453</v>
      </c>
      <c r="P90" s="190">
        <v>14</v>
      </c>
      <c r="Q90" s="232">
        <f>O90+P90</f>
        <v>42467</v>
      </c>
      <c r="R90" s="189">
        <v>7</v>
      </c>
      <c r="S90" s="232">
        <f>Q90+R90</f>
        <v>42474</v>
      </c>
      <c r="T90" s="189"/>
      <c r="U90" s="232">
        <f>S90+T90</f>
        <v>42474</v>
      </c>
      <c r="V90" s="189">
        <v>7</v>
      </c>
      <c r="W90" s="232">
        <f>U90+V90</f>
        <v>42481</v>
      </c>
      <c r="X90" s="189"/>
      <c r="Y90" s="232">
        <f>W90+X90</f>
        <v>42481</v>
      </c>
      <c r="Z90" s="189">
        <v>28</v>
      </c>
      <c r="AA90" s="232">
        <f>Y90+Z90</f>
        <v>42509</v>
      </c>
      <c r="AB90" s="252">
        <v>7</v>
      </c>
      <c r="AC90" s="232">
        <f>AA90+AB90</f>
        <v>42516</v>
      </c>
      <c r="AD90" s="189"/>
      <c r="AE90" s="232">
        <f>AC90+AD90</f>
        <v>42516</v>
      </c>
      <c r="AF90" s="189">
        <v>14</v>
      </c>
      <c r="AG90" s="232">
        <f>AE90+AF90</f>
        <v>42530</v>
      </c>
      <c r="AH90" s="189">
        <v>5</v>
      </c>
      <c r="AI90" s="232">
        <f>AG90+AH90</f>
        <v>42535</v>
      </c>
      <c r="AJ90" s="189">
        <v>7</v>
      </c>
      <c r="AK90" s="232">
        <f>AI90+AJ90</f>
        <v>42542</v>
      </c>
      <c r="AL90" s="189"/>
      <c r="AM90" s="232">
        <f>AK90+AL90</f>
        <v>42542</v>
      </c>
      <c r="AN90" s="189">
        <v>3</v>
      </c>
      <c r="AO90" s="232">
        <f>AM90+AN90</f>
        <v>42545</v>
      </c>
      <c r="AP90" s="189">
        <v>3</v>
      </c>
      <c r="AQ90" s="232">
        <f>AO90+AP90</f>
        <v>42548</v>
      </c>
      <c r="AR90" s="63">
        <f>30.5*AS90</f>
        <v>549</v>
      </c>
      <c r="AS90" s="63">
        <v>18</v>
      </c>
      <c r="AT90" s="64">
        <f>+AR90+AQ90</f>
        <v>43097</v>
      </c>
      <c r="AU90" s="64" t="s">
        <v>36</v>
      </c>
      <c r="AV90" s="665"/>
      <c r="AW90" s="692"/>
    </row>
    <row r="91" spans="1:49" s="267" customFormat="1" ht="15" customHeight="1" x14ac:dyDescent="0.2">
      <c r="A91" s="281"/>
      <c r="B91" s="282" t="s">
        <v>0</v>
      </c>
      <c r="C91" s="582"/>
      <c r="D91" s="582"/>
      <c r="E91" s="582"/>
      <c r="F91" s="582"/>
      <c r="G91" s="657"/>
      <c r="H91" s="255"/>
      <c r="I91" s="787"/>
      <c r="J91" s="732"/>
      <c r="K91" s="255"/>
      <c r="L91" s="256">
        <f>M91-K91</f>
        <v>0</v>
      </c>
      <c r="M91" s="255"/>
      <c r="N91" s="256">
        <f>O91-M91</f>
        <v>0</v>
      </c>
      <c r="O91" s="255"/>
      <c r="P91" s="256">
        <f>Q91-O91</f>
        <v>0</v>
      </c>
      <c r="Q91" s="255"/>
      <c r="R91" s="256">
        <f>S91-Q91</f>
        <v>0</v>
      </c>
      <c r="S91" s="255"/>
      <c r="T91" s="256">
        <f>U91-S91</f>
        <v>0</v>
      </c>
      <c r="U91" s="255"/>
      <c r="V91" s="256">
        <f>W91-U91</f>
        <v>0</v>
      </c>
      <c r="W91" s="255"/>
      <c r="X91" s="256">
        <f>Y91-W91</f>
        <v>0</v>
      </c>
      <c r="Y91" s="255"/>
      <c r="Z91" s="256">
        <f>AA91-Y91</f>
        <v>0</v>
      </c>
      <c r="AA91" s="255"/>
      <c r="AB91" s="256">
        <f>AC91-AA91</f>
        <v>0</v>
      </c>
      <c r="AC91" s="255"/>
      <c r="AD91" s="256">
        <f>AE91-AC91</f>
        <v>0</v>
      </c>
      <c r="AE91" s="255"/>
      <c r="AF91" s="256">
        <f>AG91-AE91</f>
        <v>0</v>
      </c>
      <c r="AG91" s="255"/>
      <c r="AH91" s="256">
        <f>AI91-AG91</f>
        <v>0</v>
      </c>
      <c r="AI91" s="255"/>
      <c r="AJ91" s="256">
        <f>AK91-AI91</f>
        <v>0</v>
      </c>
      <c r="AK91" s="255"/>
      <c r="AL91" s="256">
        <f>AM91-AK91</f>
        <v>0</v>
      </c>
      <c r="AM91" s="255"/>
      <c r="AN91" s="256">
        <f>AO91-AM91</f>
        <v>0</v>
      </c>
      <c r="AO91" s="255"/>
      <c r="AP91" s="256">
        <f>AQ91-AO91</f>
        <v>0</v>
      </c>
      <c r="AQ91" s="255"/>
      <c r="AR91" s="257"/>
      <c r="AS91" s="257">
        <f>AR91/30.5</f>
        <v>0</v>
      </c>
      <c r="AT91" s="258">
        <f>AQ91+AR91</f>
        <v>0</v>
      </c>
      <c r="AU91" s="259"/>
      <c r="AV91" s="666"/>
      <c r="AW91" s="693"/>
    </row>
    <row r="92" spans="1:49" s="286" customFormat="1" ht="15.75" hidden="1" customHeight="1" x14ac:dyDescent="0.2">
      <c r="A92" s="193"/>
      <c r="B92" s="194" t="s">
        <v>14</v>
      </c>
      <c r="C92" s="748" t="s">
        <v>238</v>
      </c>
      <c r="D92" s="748" t="s">
        <v>238</v>
      </c>
      <c r="E92" s="748" t="s">
        <v>135</v>
      </c>
      <c r="F92" s="748" t="s">
        <v>138</v>
      </c>
      <c r="G92" s="784" t="s">
        <v>176</v>
      </c>
      <c r="H92" s="195"/>
      <c r="I92" s="810" t="s">
        <v>66</v>
      </c>
      <c r="J92" s="634" t="s">
        <v>83</v>
      </c>
      <c r="K92" s="196">
        <f>M92-L92</f>
        <v>41350</v>
      </c>
      <c r="L92" s="197">
        <v>14</v>
      </c>
      <c r="M92" s="196">
        <f>O92-N92</f>
        <v>41364</v>
      </c>
      <c r="N92" s="197"/>
      <c r="O92" s="196">
        <f>Q92-P92</f>
        <v>41364</v>
      </c>
      <c r="P92" s="197">
        <v>14</v>
      </c>
      <c r="Q92" s="196">
        <f>S92-R92</f>
        <v>41378</v>
      </c>
      <c r="R92" s="198">
        <v>7</v>
      </c>
      <c r="S92" s="196">
        <f>U92-T92</f>
        <v>41385</v>
      </c>
      <c r="T92" s="198"/>
      <c r="U92" s="196">
        <f>W92-V92</f>
        <v>41385</v>
      </c>
      <c r="V92" s="198">
        <v>7</v>
      </c>
      <c r="W92" s="196">
        <f>Y92-X92</f>
        <v>41392</v>
      </c>
      <c r="X92" s="198"/>
      <c r="Y92" s="196">
        <f>AA92-Z92</f>
        <v>41392</v>
      </c>
      <c r="Z92" s="198">
        <v>28</v>
      </c>
      <c r="AA92" s="196">
        <f>AC92-AB92</f>
        <v>41420</v>
      </c>
      <c r="AB92" s="284">
        <v>7</v>
      </c>
      <c r="AC92" s="196">
        <f>AE92-AD92</f>
        <v>41427</v>
      </c>
      <c r="AD92" s="198"/>
      <c r="AE92" s="196">
        <f>AG92-AF92</f>
        <v>41427</v>
      </c>
      <c r="AF92" s="198">
        <v>14</v>
      </c>
      <c r="AG92" s="196">
        <f>AI92-AH92</f>
        <v>41441</v>
      </c>
      <c r="AH92" s="198">
        <v>5</v>
      </c>
      <c r="AI92" s="196">
        <f>AK92-AJ92</f>
        <v>41446</v>
      </c>
      <c r="AJ92" s="198">
        <v>7</v>
      </c>
      <c r="AK92" s="196">
        <f>AM92-AL92</f>
        <v>41453</v>
      </c>
      <c r="AL92" s="198"/>
      <c r="AM92" s="196">
        <f>AO92-AN92</f>
        <v>41453</v>
      </c>
      <c r="AN92" s="198">
        <v>2</v>
      </c>
      <c r="AO92" s="213">
        <f>+AQ92-AP92</f>
        <v>41455</v>
      </c>
      <c r="AP92" s="198">
        <v>2</v>
      </c>
      <c r="AQ92" s="196">
        <v>41457</v>
      </c>
      <c r="AR92" s="214">
        <f>+AS92*30.5</f>
        <v>1098</v>
      </c>
      <c r="AS92" s="198">
        <v>36</v>
      </c>
      <c r="AT92" s="199">
        <v>42555</v>
      </c>
      <c r="AU92" s="199" t="s">
        <v>36</v>
      </c>
      <c r="AV92" s="670"/>
      <c r="AW92" s="781"/>
    </row>
    <row r="93" spans="1:49" s="267" customFormat="1" ht="15" hidden="1" customHeight="1" x14ac:dyDescent="0.2">
      <c r="A93" s="264"/>
      <c r="B93" s="268" t="s">
        <v>16</v>
      </c>
      <c r="C93" s="749"/>
      <c r="D93" s="749"/>
      <c r="E93" s="749"/>
      <c r="F93" s="749"/>
      <c r="G93" s="785"/>
      <c r="H93" s="315"/>
      <c r="I93" s="811"/>
      <c r="J93" s="635"/>
      <c r="K93" s="222">
        <v>41633</v>
      </c>
      <c r="L93" s="223">
        <v>14</v>
      </c>
      <c r="M93" s="222">
        <f>K93+L93</f>
        <v>41647</v>
      </c>
      <c r="N93" s="223"/>
      <c r="O93" s="222">
        <f>M93+N93</f>
        <v>41647</v>
      </c>
      <c r="P93" s="223">
        <v>14</v>
      </c>
      <c r="Q93" s="222">
        <f>O93+P93</f>
        <v>41661</v>
      </c>
      <c r="R93" s="224">
        <v>7</v>
      </c>
      <c r="S93" s="222">
        <f>Q93+R93</f>
        <v>41668</v>
      </c>
      <c r="T93" s="224"/>
      <c r="U93" s="222">
        <f>S93+T93</f>
        <v>41668</v>
      </c>
      <c r="V93" s="224">
        <v>7</v>
      </c>
      <c r="W93" s="222">
        <f>U93+V93</f>
        <v>41675</v>
      </c>
      <c r="X93" s="224"/>
      <c r="Y93" s="222">
        <f>W93+X93</f>
        <v>41675</v>
      </c>
      <c r="Z93" s="224">
        <v>28</v>
      </c>
      <c r="AA93" s="222">
        <f>Y93+Z93</f>
        <v>41703</v>
      </c>
      <c r="AB93" s="269">
        <v>7</v>
      </c>
      <c r="AC93" s="222">
        <f>AA93+AB93</f>
        <v>41710</v>
      </c>
      <c r="AD93" s="224"/>
      <c r="AE93" s="222">
        <f>AC93+AD93</f>
        <v>41710</v>
      </c>
      <c r="AF93" s="224">
        <v>14</v>
      </c>
      <c r="AG93" s="222">
        <f>AE93+AF93</f>
        <v>41724</v>
      </c>
      <c r="AH93" s="224">
        <v>5</v>
      </c>
      <c r="AI93" s="222">
        <f>AG93+AH93</f>
        <v>41729</v>
      </c>
      <c r="AJ93" s="224">
        <v>7</v>
      </c>
      <c r="AK93" s="222">
        <f>AI93+AJ93</f>
        <v>41736</v>
      </c>
      <c r="AL93" s="224"/>
      <c r="AM93" s="222">
        <f>AK93+AL93</f>
        <v>41736</v>
      </c>
      <c r="AN93" s="224">
        <v>3</v>
      </c>
      <c r="AO93" s="222">
        <f>AM93+AN93</f>
        <v>41739</v>
      </c>
      <c r="AP93" s="224">
        <v>3</v>
      </c>
      <c r="AQ93" s="222">
        <v>41700</v>
      </c>
      <c r="AR93" s="224">
        <f>+AS93*30.5</f>
        <v>1098</v>
      </c>
      <c r="AS93" s="224">
        <v>36</v>
      </c>
      <c r="AT93" s="317">
        <f>+AR93+AQ93</f>
        <v>42798</v>
      </c>
      <c r="AU93" s="317" t="s">
        <v>36</v>
      </c>
      <c r="AV93" s="671"/>
      <c r="AW93" s="782"/>
    </row>
    <row r="94" spans="1:49" s="267" customFormat="1" ht="15" hidden="1" customHeight="1" x14ac:dyDescent="0.2">
      <c r="A94" s="285"/>
      <c r="B94" s="271" t="s">
        <v>0</v>
      </c>
      <c r="C94" s="750"/>
      <c r="D94" s="750"/>
      <c r="E94" s="750"/>
      <c r="F94" s="750"/>
      <c r="G94" s="786"/>
      <c r="H94" s="226"/>
      <c r="I94" s="812"/>
      <c r="J94" s="636"/>
      <c r="K94" s="226"/>
      <c r="L94" s="227">
        <f>M94-K94</f>
        <v>0</v>
      </c>
      <c r="M94" s="226"/>
      <c r="N94" s="227">
        <f>O94-M94</f>
        <v>0</v>
      </c>
      <c r="O94" s="226"/>
      <c r="P94" s="227">
        <f>Q94-O94</f>
        <v>0</v>
      </c>
      <c r="Q94" s="226"/>
      <c r="R94" s="227">
        <f>S94-Q94</f>
        <v>0</v>
      </c>
      <c r="S94" s="226"/>
      <c r="T94" s="227">
        <f>U94-S94</f>
        <v>0</v>
      </c>
      <c r="U94" s="226"/>
      <c r="V94" s="227">
        <f>W94-U94</f>
        <v>0</v>
      </c>
      <c r="W94" s="226"/>
      <c r="X94" s="227">
        <f>Y94-W94</f>
        <v>0</v>
      </c>
      <c r="Y94" s="226"/>
      <c r="Z94" s="227">
        <f>AA94-Y94</f>
        <v>0</v>
      </c>
      <c r="AA94" s="226"/>
      <c r="AB94" s="227">
        <f>AC94-AA94</f>
        <v>0</v>
      </c>
      <c r="AC94" s="226"/>
      <c r="AD94" s="227">
        <f>AE94-AC94</f>
        <v>0</v>
      </c>
      <c r="AE94" s="226"/>
      <c r="AF94" s="227">
        <f>AG94-AE94</f>
        <v>0</v>
      </c>
      <c r="AG94" s="226"/>
      <c r="AH94" s="227">
        <f>AI94-AG94</f>
        <v>0</v>
      </c>
      <c r="AI94" s="226"/>
      <c r="AJ94" s="227">
        <f>AK94-AI94</f>
        <v>0</v>
      </c>
      <c r="AK94" s="226"/>
      <c r="AL94" s="227">
        <f>AM94-AK94</f>
        <v>0</v>
      </c>
      <c r="AM94" s="226"/>
      <c r="AN94" s="227">
        <f>AO94-AM94</f>
        <v>0</v>
      </c>
      <c r="AO94" s="226"/>
      <c r="AP94" s="227">
        <f>AQ94-AO94</f>
        <v>0</v>
      </c>
      <c r="AQ94" s="226"/>
      <c r="AR94" s="228"/>
      <c r="AS94" s="228">
        <f>AR94/30.5</f>
        <v>0</v>
      </c>
      <c r="AT94" s="318">
        <f>AQ94+AR94</f>
        <v>0</v>
      </c>
      <c r="AU94" s="230"/>
      <c r="AV94" s="672"/>
      <c r="AW94" s="783"/>
    </row>
    <row r="95" spans="1:49" x14ac:dyDescent="0.2">
      <c r="B95" s="497"/>
      <c r="C95" s="493"/>
      <c r="D95" s="493"/>
      <c r="E95" s="493"/>
      <c r="F95" s="493"/>
      <c r="G95" s="493"/>
      <c r="I95" s="494"/>
      <c r="J95" s="495"/>
      <c r="L95" s="97"/>
      <c r="N95" s="97"/>
      <c r="P95" s="97"/>
      <c r="Q95" s="11"/>
      <c r="R95" s="97"/>
      <c r="S95" s="11"/>
      <c r="T95" s="97"/>
      <c r="U95" s="11"/>
      <c r="V95" s="97"/>
      <c r="W95" s="11"/>
      <c r="X95" s="97"/>
      <c r="Y95" s="11"/>
      <c r="Z95" s="97"/>
      <c r="AA95" s="11"/>
      <c r="AB95" s="97"/>
      <c r="AC95" s="11"/>
      <c r="AD95" s="97"/>
      <c r="AE95" s="11"/>
      <c r="AF95" s="97"/>
      <c r="AG95" s="11"/>
      <c r="AH95" s="97"/>
      <c r="AI95" s="11"/>
      <c r="AJ95" s="97"/>
      <c r="AK95" s="11"/>
      <c r="AL95" s="97"/>
      <c r="AM95" s="11"/>
      <c r="AN95" s="97"/>
      <c r="AO95" s="11"/>
      <c r="AP95" s="97"/>
      <c r="AQ95" s="11"/>
      <c r="AR95" s="63"/>
      <c r="AS95" s="63"/>
      <c r="AT95" s="499"/>
      <c r="AU95" s="85"/>
      <c r="AV95" s="85"/>
      <c r="AW95" s="98"/>
    </row>
    <row r="96" spans="1:49" x14ac:dyDescent="0.2">
      <c r="C96" s="212"/>
      <c r="D96" s="212"/>
      <c r="E96" s="212"/>
      <c r="F96" s="212"/>
      <c r="G96" s="212"/>
      <c r="I96" s="61"/>
      <c r="L96" s="97"/>
      <c r="N96" s="97"/>
      <c r="P96" s="97"/>
      <c r="Q96" s="11"/>
      <c r="R96" s="97"/>
      <c r="S96" s="11"/>
      <c r="T96" s="97"/>
      <c r="U96" s="11"/>
      <c r="V96" s="97"/>
      <c r="W96" s="11"/>
      <c r="X96" s="97"/>
      <c r="Y96" s="11"/>
      <c r="Z96" s="97"/>
      <c r="AA96" s="11"/>
      <c r="AB96" s="97"/>
      <c r="AC96" s="11"/>
      <c r="AD96" s="97"/>
      <c r="AE96" s="11"/>
      <c r="AF96" s="97"/>
      <c r="AG96" s="11"/>
      <c r="AH96" s="97"/>
      <c r="AI96" s="11"/>
      <c r="AJ96" s="97"/>
      <c r="AK96" s="11"/>
      <c r="AL96" s="97"/>
      <c r="AM96" s="11"/>
      <c r="AN96" s="97"/>
      <c r="AO96" s="11"/>
      <c r="AP96" s="97"/>
      <c r="AQ96" s="11"/>
      <c r="AR96" s="63"/>
      <c r="AS96" s="63"/>
      <c r="AT96" s="64"/>
      <c r="AU96" s="85"/>
      <c r="AV96" s="85"/>
      <c r="AW96" s="98"/>
    </row>
  </sheetData>
  <mergeCells count="265">
    <mergeCell ref="C50:C52"/>
    <mergeCell ref="C17:C19"/>
    <mergeCell ref="D50:D52"/>
    <mergeCell ref="C29:C31"/>
    <mergeCell ref="D29:D31"/>
    <mergeCell ref="F17:F19"/>
    <mergeCell ref="G17:G19"/>
    <mergeCell ref="I17:I19"/>
    <mergeCell ref="I50:I52"/>
    <mergeCell ref="AW35:AW37"/>
    <mergeCell ref="I92:I94"/>
    <mergeCell ref="J92:J94"/>
    <mergeCell ref="E77:E79"/>
    <mergeCell ref="F77:F79"/>
    <mergeCell ref="AW80:AW82"/>
    <mergeCell ref="J77:J79"/>
    <mergeCell ref="AV77:AV79"/>
    <mergeCell ref="AW77:AW79"/>
    <mergeCell ref="G77:G79"/>
    <mergeCell ref="I77:I79"/>
    <mergeCell ref="AV80:AV82"/>
    <mergeCell ref="J80:J82"/>
    <mergeCell ref="I80:I82"/>
    <mergeCell ref="I47:I49"/>
    <mergeCell ref="J53:J55"/>
    <mergeCell ref="J47:J49"/>
    <mergeCell ref="AW56:AW58"/>
    <mergeCell ref="J71:J73"/>
    <mergeCell ref="I56:I58"/>
    <mergeCell ref="J56:J58"/>
    <mergeCell ref="E56:E58"/>
    <mergeCell ref="F56:F58"/>
    <mergeCell ref="G56:G58"/>
    <mergeCell ref="AW8:AW10"/>
    <mergeCell ref="I11:I13"/>
    <mergeCell ref="J8:J10"/>
    <mergeCell ref="J11:J13"/>
    <mergeCell ref="E11:E13"/>
    <mergeCell ref="F11:F13"/>
    <mergeCell ref="AV11:AV13"/>
    <mergeCell ref="I8:I10"/>
    <mergeCell ref="AV8:AV10"/>
    <mergeCell ref="F8:F10"/>
    <mergeCell ref="AW11:AW13"/>
    <mergeCell ref="AW26:AW28"/>
    <mergeCell ref="C1:G1"/>
    <mergeCell ref="G8:G10"/>
    <mergeCell ref="C8:C10"/>
    <mergeCell ref="D8:D10"/>
    <mergeCell ref="E8:E10"/>
    <mergeCell ref="E50:E52"/>
    <mergeCell ref="D53:D55"/>
    <mergeCell ref="E53:E55"/>
    <mergeCell ref="C53:C55"/>
    <mergeCell ref="G11:G13"/>
    <mergeCell ref="C11:C13"/>
    <mergeCell ref="D11:D13"/>
    <mergeCell ref="G20:G22"/>
    <mergeCell ref="E17:E19"/>
    <mergeCell ref="D26:D28"/>
    <mergeCell ref="F53:F55"/>
    <mergeCell ref="E47:E49"/>
    <mergeCell ref="F20:F22"/>
    <mergeCell ref="D17:D19"/>
    <mergeCell ref="C20:C22"/>
    <mergeCell ref="D20:D22"/>
    <mergeCell ref="E20:E22"/>
    <mergeCell ref="C47:C49"/>
    <mergeCell ref="AW53:AW55"/>
    <mergeCell ref="AV50:AV52"/>
    <mergeCell ref="AW50:AW52"/>
    <mergeCell ref="AV53:AV55"/>
    <mergeCell ref="I53:I55"/>
    <mergeCell ref="F38:F40"/>
    <mergeCell ref="G38:G40"/>
    <mergeCell ref="I38:I40"/>
    <mergeCell ref="J38:J40"/>
    <mergeCell ref="AV38:AV40"/>
    <mergeCell ref="AW38:AW40"/>
    <mergeCell ref="G53:G55"/>
    <mergeCell ref="AV47:AV49"/>
    <mergeCell ref="F50:F52"/>
    <mergeCell ref="G50:G52"/>
    <mergeCell ref="J50:J52"/>
    <mergeCell ref="AW14:AW16"/>
    <mergeCell ref="J23:J25"/>
    <mergeCell ref="AV17:AV19"/>
    <mergeCell ref="J20:J22"/>
    <mergeCell ref="I14:I16"/>
    <mergeCell ref="J14:J16"/>
    <mergeCell ref="AV23:AV25"/>
    <mergeCell ref="J17:J19"/>
    <mergeCell ref="AW23:AW25"/>
    <mergeCell ref="AW17:AW19"/>
    <mergeCell ref="I20:I22"/>
    <mergeCell ref="C59:C61"/>
    <mergeCell ref="D59:D61"/>
    <mergeCell ref="E23:E25"/>
    <mergeCell ref="C26:C28"/>
    <mergeCell ref="I23:I25"/>
    <mergeCell ref="F23:F25"/>
    <mergeCell ref="G44:G46"/>
    <mergeCell ref="E26:E28"/>
    <mergeCell ref="F26:F28"/>
    <mergeCell ref="F47:F49"/>
    <mergeCell ref="G47:G49"/>
    <mergeCell ref="C38:C40"/>
    <mergeCell ref="D38:D40"/>
    <mergeCell ref="E38:E40"/>
    <mergeCell ref="C32:C34"/>
    <mergeCell ref="D32:D34"/>
    <mergeCell ref="E32:E34"/>
    <mergeCell ref="C35:C37"/>
    <mergeCell ref="D35:D37"/>
    <mergeCell ref="E35:E37"/>
    <mergeCell ref="G23:G25"/>
    <mergeCell ref="D56:D58"/>
    <mergeCell ref="C56:C58"/>
    <mergeCell ref="D47:D49"/>
    <mergeCell ref="E59:E61"/>
    <mergeCell ref="E62:E64"/>
    <mergeCell ref="AV59:AV61"/>
    <mergeCell ref="J74:J76"/>
    <mergeCell ref="AV74:AV76"/>
    <mergeCell ref="I74:I76"/>
    <mergeCell ref="D74:D76"/>
    <mergeCell ref="E74:E76"/>
    <mergeCell ref="F74:F76"/>
    <mergeCell ref="G74:G76"/>
    <mergeCell ref="D71:D73"/>
    <mergeCell ref="E71:E73"/>
    <mergeCell ref="F71:F73"/>
    <mergeCell ref="G71:G73"/>
    <mergeCell ref="I71:I73"/>
    <mergeCell ref="AV71:AV73"/>
    <mergeCell ref="I68:I70"/>
    <mergeCell ref="D68:D70"/>
    <mergeCell ref="E68:E70"/>
    <mergeCell ref="F68:F70"/>
    <mergeCell ref="G68:G70"/>
    <mergeCell ref="J68:J70"/>
    <mergeCell ref="AV68:AV70"/>
    <mergeCell ref="C71:C73"/>
    <mergeCell ref="C68:C70"/>
    <mergeCell ref="C86:C88"/>
    <mergeCell ref="C74:C76"/>
    <mergeCell ref="C80:C82"/>
    <mergeCell ref="D80:D82"/>
    <mergeCell ref="E80:E82"/>
    <mergeCell ref="F80:F82"/>
    <mergeCell ref="C77:C79"/>
    <mergeCell ref="D77:D79"/>
    <mergeCell ref="C83:C85"/>
    <mergeCell ref="D83:D85"/>
    <mergeCell ref="E83:E85"/>
    <mergeCell ref="F83:F85"/>
    <mergeCell ref="I62:I64"/>
    <mergeCell ref="C62:C64"/>
    <mergeCell ref="D62:D64"/>
    <mergeCell ref="C65:C67"/>
    <mergeCell ref="D65:D67"/>
    <mergeCell ref="E65:E67"/>
    <mergeCell ref="I65:I67"/>
    <mergeCell ref="J65:J67"/>
    <mergeCell ref="AV65:AV67"/>
    <mergeCell ref="AW62:AW64"/>
    <mergeCell ref="AW59:AW61"/>
    <mergeCell ref="I59:I61"/>
    <mergeCell ref="G26:G28"/>
    <mergeCell ref="AV26:AV28"/>
    <mergeCell ref="G59:G61"/>
    <mergeCell ref="AV62:AV64"/>
    <mergeCell ref="F62:F64"/>
    <mergeCell ref="F59:F61"/>
    <mergeCell ref="G62:G64"/>
    <mergeCell ref="AW47:AW49"/>
    <mergeCell ref="AV56:AV58"/>
    <mergeCell ref="AV32:AV34"/>
    <mergeCell ref="AW32:AW34"/>
    <mergeCell ref="F35:F37"/>
    <mergeCell ref="G35:G37"/>
    <mergeCell ref="I35:I37"/>
    <mergeCell ref="J35:J37"/>
    <mergeCell ref="AW29:AW31"/>
    <mergeCell ref="AW44:AW46"/>
    <mergeCell ref="AW41:AW43"/>
    <mergeCell ref="F32:F34"/>
    <mergeCell ref="G32:G34"/>
    <mergeCell ref="I32:I34"/>
    <mergeCell ref="AW83:AW85"/>
    <mergeCell ref="J83:J85"/>
    <mergeCell ref="F65:F67"/>
    <mergeCell ref="G83:G85"/>
    <mergeCell ref="G80:G82"/>
    <mergeCell ref="G65:G66"/>
    <mergeCell ref="AW65:AW67"/>
    <mergeCell ref="AW68:AW70"/>
    <mergeCell ref="AW71:AW73"/>
    <mergeCell ref="AW74:AW76"/>
    <mergeCell ref="I83:I85"/>
    <mergeCell ref="AV83:AV85"/>
    <mergeCell ref="I86:I88"/>
    <mergeCell ref="C89:C91"/>
    <mergeCell ref="D89:D91"/>
    <mergeCell ref="E89:E91"/>
    <mergeCell ref="F89:F91"/>
    <mergeCell ref="G89:G91"/>
    <mergeCell ref="AV86:AV88"/>
    <mergeCell ref="AW86:AW88"/>
    <mergeCell ref="G86:G88"/>
    <mergeCell ref="J86:J88"/>
    <mergeCell ref="D86:D88"/>
    <mergeCell ref="E86:E88"/>
    <mergeCell ref="F86:F88"/>
    <mergeCell ref="AV92:AV94"/>
    <mergeCell ref="AW92:AW94"/>
    <mergeCell ref="C92:C94"/>
    <mergeCell ref="D92:D94"/>
    <mergeCell ref="E92:E94"/>
    <mergeCell ref="F92:F94"/>
    <mergeCell ref="G92:G94"/>
    <mergeCell ref="I89:I91"/>
    <mergeCell ref="J89:J91"/>
    <mergeCell ref="AV89:AV91"/>
    <mergeCell ref="AW89:AW91"/>
    <mergeCell ref="A29:A31"/>
    <mergeCell ref="E29:E31"/>
    <mergeCell ref="F29:F31"/>
    <mergeCell ref="G29:G31"/>
    <mergeCell ref="I29:I31"/>
    <mergeCell ref="J29:J31"/>
    <mergeCell ref="AV29:AV31"/>
    <mergeCell ref="I44:I46"/>
    <mergeCell ref="J44:J46"/>
    <mergeCell ref="AV44:AV46"/>
    <mergeCell ref="A44:A46"/>
    <mergeCell ref="C44:C46"/>
    <mergeCell ref="D44:D46"/>
    <mergeCell ref="E44:E46"/>
    <mergeCell ref="F44:F46"/>
    <mergeCell ref="A38:A40"/>
    <mergeCell ref="A41:A43"/>
    <mergeCell ref="A32:A34"/>
    <mergeCell ref="A35:A37"/>
    <mergeCell ref="AV35:AV37"/>
    <mergeCell ref="J32:J34"/>
    <mergeCell ref="C2:J2"/>
    <mergeCell ref="C41:C43"/>
    <mergeCell ref="D41:D43"/>
    <mergeCell ref="E41:E43"/>
    <mergeCell ref="F41:F43"/>
    <mergeCell ref="G41:G43"/>
    <mergeCell ref="I41:I43"/>
    <mergeCell ref="J41:J43"/>
    <mergeCell ref="AV41:AV43"/>
    <mergeCell ref="C23:C25"/>
    <mergeCell ref="D23:D25"/>
    <mergeCell ref="I26:I28"/>
    <mergeCell ref="J26:J28"/>
    <mergeCell ref="AV14:AV16"/>
    <mergeCell ref="C14:C16"/>
    <mergeCell ref="D14:D16"/>
    <mergeCell ref="E14:E16"/>
    <mergeCell ref="F14:F16"/>
    <mergeCell ref="G14:G16"/>
  </mergeCells>
  <phoneticPr fontId="0" type="noConversion"/>
  <printOptions horizontalCentered="1"/>
  <pageMargins left="0.15" right="0.15" top="0.75" bottom="0.75" header="0.3" footer="0.3"/>
  <pageSetup paperSize="9" scale="24" fitToHeight="2" orientation="landscape" r:id="rId1"/>
  <headerFooter alignWithMargins="0">
    <oddHeader xml:space="preserve">&amp;C&amp;12Lebanon 
Second Education Development Program  </oddHeader>
    <oddFooter xml:space="preserve">&amp;L&amp;F&amp;CPage &amp;P of &amp;N&amp;R&amp;D </oddFooter>
  </headerFooter>
  <ignoredErrors>
    <ignoredError sqref="AT12 AA10" formula="1"/>
  </ignoredError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1:AM114"/>
  <sheetViews>
    <sheetView showZeros="0" topLeftCell="A64" zoomScale="75" zoomScaleNormal="75" zoomScaleSheetLayoutView="77" workbookViewId="0">
      <selection activeCell="A115" sqref="A115:XFD134"/>
    </sheetView>
  </sheetViews>
  <sheetFormatPr defaultColWidth="9.140625" defaultRowHeight="15.75" x14ac:dyDescent="0.2"/>
  <cols>
    <col min="1" max="1" width="4.28515625" style="20" customWidth="1"/>
    <col min="2" max="2" width="4.7109375" style="21" customWidth="1"/>
    <col min="3" max="3" width="10.7109375" style="248" customWidth="1"/>
    <col min="4" max="4" width="7.7109375" style="248" customWidth="1"/>
    <col min="5" max="6" width="10.7109375" style="248" customWidth="1"/>
    <col min="7" max="7" width="32" style="249" customWidth="1"/>
    <col min="8" max="8" width="16.140625" style="12" customWidth="1"/>
    <col min="9" max="9" width="18.7109375" style="13" customWidth="1"/>
    <col min="10" max="10" width="19" style="14" customWidth="1"/>
    <col min="11" max="11" width="15" style="11" customWidth="1"/>
    <col min="12" max="12" width="13.28515625" style="15" customWidth="1"/>
    <col min="13" max="13" width="16.85546875" style="11" customWidth="1"/>
    <col min="14" max="14" width="6.42578125" style="15" customWidth="1"/>
    <col min="15" max="15" width="12.5703125" style="11" customWidth="1"/>
    <col min="16" max="16" width="6.42578125" style="15" customWidth="1"/>
    <col min="17" max="17" width="14.28515625" style="16" customWidth="1"/>
    <col min="18" max="18" width="6.85546875" style="17" customWidth="1"/>
    <col min="19" max="19" width="12.7109375" style="13" customWidth="1"/>
    <col min="20" max="20" width="4.7109375" style="17" customWidth="1"/>
    <col min="21" max="21" width="13" style="13" customWidth="1"/>
    <col min="22" max="22" width="4.7109375" style="17" customWidth="1"/>
    <col min="23" max="23" width="13.42578125" style="17" customWidth="1"/>
    <col min="24" max="24" width="5.28515625" style="17" customWidth="1"/>
    <col min="25" max="25" width="14.28515625" style="13" customWidth="1"/>
    <col min="26" max="26" width="8.7109375" style="17" customWidth="1"/>
    <col min="27" max="27" width="12.7109375" style="14" customWidth="1"/>
    <col min="28" max="28" width="5.7109375" style="17" customWidth="1"/>
    <col min="29" max="29" width="12.7109375" style="13" customWidth="1"/>
    <col min="30" max="30" width="12" style="17" customWidth="1"/>
    <col min="31" max="31" width="7.28515625" style="17" customWidth="1"/>
    <col min="32" max="32" width="13.7109375" style="13" customWidth="1"/>
    <col min="33" max="33" width="15.42578125" style="13" customWidth="1"/>
    <col min="34" max="34" width="19" style="239" customWidth="1"/>
    <col min="35" max="35" width="20.5703125" style="19" customWidth="1"/>
    <col min="36" max="36" width="1.5703125" style="20" customWidth="1"/>
    <col min="37" max="37" width="11.140625" style="20" bestFit="1" customWidth="1"/>
    <col min="38" max="38" width="9.140625" style="20"/>
    <col min="39" max="39" width="11.7109375" style="20" bestFit="1" customWidth="1"/>
    <col min="40" max="16384" width="9.140625" style="20"/>
  </cols>
  <sheetData>
    <row r="1" spans="1:35" ht="36" customHeight="1" x14ac:dyDescent="0.2">
      <c r="B1" s="99"/>
      <c r="C1" s="585" t="s">
        <v>71</v>
      </c>
      <c r="D1" s="585"/>
      <c r="E1" s="585"/>
      <c r="F1" s="585"/>
      <c r="G1" s="585"/>
    </row>
    <row r="2" spans="1:35" ht="15.75" customHeight="1" x14ac:dyDescent="0.2">
      <c r="B2" s="100"/>
      <c r="C2" s="607" t="s">
        <v>539</v>
      </c>
      <c r="D2" s="607"/>
      <c r="E2" s="607"/>
      <c r="F2" s="607"/>
      <c r="G2" s="607"/>
      <c r="H2" s="607"/>
      <c r="I2" s="607"/>
      <c r="J2" s="607"/>
    </row>
    <row r="3" spans="1:35" ht="9" customHeight="1" thickBot="1" x14ac:dyDescent="0.25">
      <c r="A3" s="104"/>
      <c r="B3" s="105"/>
      <c r="H3" s="113"/>
      <c r="J3" s="24"/>
      <c r="K3" s="25"/>
      <c r="L3" s="106"/>
      <c r="M3" s="107"/>
      <c r="N3" s="106"/>
      <c r="O3" s="107"/>
      <c r="P3" s="106"/>
      <c r="Q3" s="119"/>
      <c r="R3" s="116"/>
      <c r="S3" s="20"/>
      <c r="T3" s="115"/>
      <c r="U3" s="20"/>
      <c r="V3" s="108"/>
      <c r="W3" s="108"/>
      <c r="X3" s="115"/>
      <c r="Y3" s="20"/>
      <c r="Z3" s="108"/>
      <c r="AA3" s="20"/>
      <c r="AB3" s="104"/>
      <c r="AC3" s="118"/>
      <c r="AD3" s="108"/>
      <c r="AE3" s="26"/>
      <c r="AF3" s="27"/>
      <c r="AG3" s="109"/>
      <c r="AH3" s="240"/>
      <c r="AI3" s="104"/>
    </row>
    <row r="4" spans="1:35" s="1" customFormat="1" ht="106.9" customHeight="1" x14ac:dyDescent="0.2">
      <c r="A4" s="89" t="s">
        <v>95</v>
      </c>
      <c r="B4" s="3" t="s">
        <v>20</v>
      </c>
      <c r="C4" s="3" t="s">
        <v>70</v>
      </c>
      <c r="D4" s="3" t="s">
        <v>64</v>
      </c>
      <c r="E4" s="3" t="s">
        <v>96</v>
      </c>
      <c r="F4" s="3" t="s">
        <v>97</v>
      </c>
      <c r="G4" s="4" t="s">
        <v>39</v>
      </c>
      <c r="H4" s="5" t="s">
        <v>128</v>
      </c>
      <c r="I4" s="3" t="s">
        <v>40</v>
      </c>
      <c r="J4" s="6" t="s">
        <v>38</v>
      </c>
      <c r="K4" s="7" t="s">
        <v>79</v>
      </c>
      <c r="L4" s="8" t="s">
        <v>67</v>
      </c>
      <c r="M4" s="7" t="s">
        <v>80</v>
      </c>
      <c r="N4" s="8" t="s">
        <v>67</v>
      </c>
      <c r="O4" s="7" t="s">
        <v>41</v>
      </c>
      <c r="P4" s="8" t="s">
        <v>67</v>
      </c>
      <c r="Q4" s="4" t="s">
        <v>75</v>
      </c>
      <c r="R4" s="8" t="s">
        <v>67</v>
      </c>
      <c r="S4" s="4" t="s">
        <v>76</v>
      </c>
      <c r="T4" s="8" t="s">
        <v>67</v>
      </c>
      <c r="U4" s="4" t="s">
        <v>41</v>
      </c>
      <c r="V4" s="8" t="s">
        <v>67</v>
      </c>
      <c r="W4" s="4" t="s">
        <v>87</v>
      </c>
      <c r="X4" s="8" t="s">
        <v>67</v>
      </c>
      <c r="Y4" s="4" t="s">
        <v>41</v>
      </c>
      <c r="Z4" s="8" t="s">
        <v>67</v>
      </c>
      <c r="AA4" s="4" t="s">
        <v>47</v>
      </c>
      <c r="AB4" s="8" t="s">
        <v>67</v>
      </c>
      <c r="AC4" s="4" t="s">
        <v>100</v>
      </c>
      <c r="AD4" s="9" t="s">
        <v>68</v>
      </c>
      <c r="AE4" s="9" t="s">
        <v>69</v>
      </c>
      <c r="AF4" s="4" t="s">
        <v>48</v>
      </c>
      <c r="AG4" s="4" t="s">
        <v>49</v>
      </c>
      <c r="AH4" s="4" t="s">
        <v>50</v>
      </c>
      <c r="AI4" s="4" t="s">
        <v>33</v>
      </c>
    </row>
    <row r="5" spans="1:35" s="28" customFormat="1" ht="16.149999999999999" customHeight="1" thickBot="1" x14ac:dyDescent="0.25">
      <c r="A5" s="90"/>
      <c r="B5" s="29"/>
      <c r="C5" s="250"/>
      <c r="D5" s="250"/>
      <c r="E5" s="250"/>
      <c r="F5" s="250"/>
      <c r="G5" s="29"/>
      <c r="H5" s="32"/>
      <c r="I5" s="31"/>
      <c r="J5" s="31"/>
      <c r="K5" s="33"/>
      <c r="L5" s="34"/>
      <c r="M5" s="33"/>
      <c r="N5" s="34"/>
      <c r="O5" s="33"/>
      <c r="P5" s="34"/>
      <c r="Q5" s="29"/>
      <c r="R5" s="35"/>
      <c r="S5" s="29"/>
      <c r="T5" s="35"/>
      <c r="U5" s="36"/>
      <c r="V5" s="36"/>
      <c r="W5" s="36"/>
      <c r="X5" s="35"/>
      <c r="Y5" s="36"/>
      <c r="Z5" s="36"/>
      <c r="AA5" s="37"/>
      <c r="AB5" s="36"/>
      <c r="AC5" s="29"/>
      <c r="AD5" s="36"/>
      <c r="AE5" s="36"/>
      <c r="AF5" s="29"/>
      <c r="AG5" s="29"/>
      <c r="AH5" s="237"/>
      <c r="AI5" s="29"/>
    </row>
    <row r="6" spans="1:35" s="28" customFormat="1" ht="16.149999999999999" customHeight="1" thickBot="1" x14ac:dyDescent="0.25">
      <c r="A6" s="91"/>
      <c r="B6" s="39" t="s">
        <v>0</v>
      </c>
      <c r="C6" s="39" t="s">
        <v>21</v>
      </c>
      <c r="D6" s="39" t="s">
        <v>1</v>
      </c>
      <c r="E6" s="39"/>
      <c r="F6" s="39"/>
      <c r="G6" s="39" t="s">
        <v>2</v>
      </c>
      <c r="H6" s="40" t="s">
        <v>3</v>
      </c>
      <c r="I6" s="39" t="s">
        <v>4</v>
      </c>
      <c r="J6" s="39" t="s">
        <v>5</v>
      </c>
      <c r="K6" s="41" t="s">
        <v>6</v>
      </c>
      <c r="L6" s="42" t="s">
        <v>7</v>
      </c>
      <c r="M6" s="41" t="s">
        <v>8</v>
      </c>
      <c r="N6" s="42" t="s">
        <v>9</v>
      </c>
      <c r="O6" s="41" t="s">
        <v>10</v>
      </c>
      <c r="P6" s="42" t="s">
        <v>11</v>
      </c>
      <c r="Q6" s="39" t="s">
        <v>12</v>
      </c>
      <c r="R6" s="43" t="s">
        <v>13</v>
      </c>
      <c r="S6" s="39" t="s">
        <v>14</v>
      </c>
      <c r="T6" s="43" t="s">
        <v>15</v>
      </c>
      <c r="U6" s="44" t="s">
        <v>16</v>
      </c>
      <c r="V6" s="44" t="s">
        <v>17</v>
      </c>
      <c r="W6" s="44" t="s">
        <v>18</v>
      </c>
      <c r="X6" s="43" t="s">
        <v>19</v>
      </c>
      <c r="Y6" s="44" t="s">
        <v>22</v>
      </c>
      <c r="Z6" s="44" t="s">
        <v>23</v>
      </c>
      <c r="AA6" s="45" t="s">
        <v>24</v>
      </c>
      <c r="AB6" s="44" t="s">
        <v>25</v>
      </c>
      <c r="AC6" s="39" t="s">
        <v>26</v>
      </c>
      <c r="AD6" s="44" t="s">
        <v>27</v>
      </c>
      <c r="AE6" s="44" t="s">
        <v>28</v>
      </c>
      <c r="AF6" s="39" t="s">
        <v>29</v>
      </c>
      <c r="AG6" s="39" t="s">
        <v>30</v>
      </c>
      <c r="AH6" s="238" t="s">
        <v>52</v>
      </c>
      <c r="AI6" s="39" t="s">
        <v>53</v>
      </c>
    </row>
    <row r="7" spans="1:35" x14ac:dyDescent="0.2">
      <c r="A7" s="4"/>
      <c r="B7" s="20"/>
      <c r="G7" s="251"/>
      <c r="H7" s="48"/>
      <c r="J7" s="13"/>
      <c r="K7" s="49"/>
      <c r="L7" s="50"/>
      <c r="M7" s="49"/>
      <c r="N7" s="50"/>
      <c r="O7" s="49"/>
      <c r="P7" s="50"/>
      <c r="Q7" s="24"/>
      <c r="R7" s="20"/>
      <c r="S7" s="17"/>
      <c r="T7" s="20"/>
      <c r="U7" s="17"/>
      <c r="V7" s="20"/>
      <c r="W7" s="20"/>
      <c r="X7" s="20"/>
      <c r="Y7" s="17"/>
      <c r="Z7" s="20"/>
      <c r="AA7" s="20"/>
      <c r="AB7" s="20"/>
      <c r="AC7" s="20"/>
      <c r="AD7" s="20"/>
      <c r="AE7" s="20"/>
      <c r="AF7" s="20"/>
      <c r="AG7" s="20"/>
      <c r="AH7" s="241"/>
      <c r="AI7" s="20"/>
    </row>
    <row r="8" spans="1:35" s="389" customFormat="1" ht="15.75" customHeight="1" x14ac:dyDescent="0.2">
      <c r="A8" s="843" t="s">
        <v>457</v>
      </c>
      <c r="B8" s="393" t="s">
        <v>14</v>
      </c>
      <c r="C8" s="846" t="s">
        <v>456</v>
      </c>
      <c r="D8" s="849" t="s">
        <v>456</v>
      </c>
      <c r="E8" s="849" t="s">
        <v>129</v>
      </c>
      <c r="F8" s="849" t="s">
        <v>131</v>
      </c>
      <c r="G8" s="852" t="s">
        <v>458</v>
      </c>
      <c r="H8" s="351"/>
      <c r="I8" s="767" t="s">
        <v>81</v>
      </c>
      <c r="J8" s="758" t="s">
        <v>83</v>
      </c>
      <c r="K8" s="352">
        <f>M8-L8</f>
        <v>40676</v>
      </c>
      <c r="L8" s="353">
        <v>14</v>
      </c>
      <c r="M8" s="352">
        <f>O8-N8</f>
        <v>40690</v>
      </c>
      <c r="N8" s="353"/>
      <c r="O8" s="352">
        <f>Q8-P8</f>
        <v>40690</v>
      </c>
      <c r="P8" s="353">
        <v>14</v>
      </c>
      <c r="Q8" s="352">
        <f>S8-R8</f>
        <v>40704</v>
      </c>
      <c r="R8" s="354">
        <v>7</v>
      </c>
      <c r="S8" s="352">
        <f>U8-T8</f>
        <v>40711</v>
      </c>
      <c r="T8" s="354"/>
      <c r="U8" s="352">
        <f>W8-V8</f>
        <v>40711</v>
      </c>
      <c r="V8" s="354">
        <v>7</v>
      </c>
      <c r="W8" s="352">
        <f>Y8-X8</f>
        <v>40718</v>
      </c>
      <c r="X8" s="354"/>
      <c r="Y8" s="352">
        <f>AA8-Z8</f>
        <v>40718</v>
      </c>
      <c r="Z8" s="354">
        <v>7</v>
      </c>
      <c r="AA8" s="352">
        <v>40725</v>
      </c>
      <c r="AB8" s="354">
        <v>2</v>
      </c>
      <c r="AC8" s="352">
        <f>AA8+AB8</f>
        <v>40727</v>
      </c>
      <c r="AD8" s="354">
        <f>30.5*48</f>
        <v>1464</v>
      </c>
      <c r="AE8" s="354">
        <f>AD8/30.5</f>
        <v>48</v>
      </c>
      <c r="AF8" s="386">
        <f>AC8+AD8</f>
        <v>42191</v>
      </c>
      <c r="AG8" s="386" t="s">
        <v>36</v>
      </c>
      <c r="AH8" s="882"/>
      <c r="AI8" s="888" t="s">
        <v>537</v>
      </c>
    </row>
    <row r="9" spans="1:35" s="389" customFormat="1" ht="15" customHeight="1" x14ac:dyDescent="0.2">
      <c r="A9" s="844"/>
      <c r="B9" s="390" t="s">
        <v>16</v>
      </c>
      <c r="C9" s="847"/>
      <c r="D9" s="850"/>
      <c r="E9" s="850"/>
      <c r="F9" s="850"/>
      <c r="G9" s="853"/>
      <c r="H9" s="358"/>
      <c r="I9" s="768"/>
      <c r="J9" s="759"/>
      <c r="K9" s="260">
        <v>41794</v>
      </c>
      <c r="L9" s="391">
        <v>14</v>
      </c>
      <c r="M9" s="260">
        <f>K9+L9</f>
        <v>41808</v>
      </c>
      <c r="N9" s="391"/>
      <c r="O9" s="260">
        <f>M9+7</f>
        <v>41815</v>
      </c>
      <c r="P9" s="391">
        <v>14</v>
      </c>
      <c r="Q9" s="127">
        <v>42396</v>
      </c>
      <c r="R9" s="176">
        <v>35</v>
      </c>
      <c r="S9" s="260">
        <f>Q9+R9</f>
        <v>42431</v>
      </c>
      <c r="T9" s="176"/>
      <c r="U9" s="260" t="s">
        <v>443</v>
      </c>
      <c r="V9" s="176"/>
      <c r="W9" s="260">
        <f>S9+7</f>
        <v>42438</v>
      </c>
      <c r="X9" s="176"/>
      <c r="Y9" s="260">
        <f>W9+7</f>
        <v>42445</v>
      </c>
      <c r="Z9" s="176">
        <v>7</v>
      </c>
      <c r="AA9" s="260">
        <f>Y9+Z9</f>
        <v>42452</v>
      </c>
      <c r="AB9" s="176">
        <v>2</v>
      </c>
      <c r="AC9" s="260">
        <f>AA9+AB9</f>
        <v>42454</v>
      </c>
      <c r="AD9" s="176">
        <v>40</v>
      </c>
      <c r="AE9" s="176">
        <v>2</v>
      </c>
      <c r="AF9" s="387">
        <f>+AD9+AC9</f>
        <v>42494</v>
      </c>
      <c r="AG9" s="387" t="s">
        <v>36</v>
      </c>
      <c r="AH9" s="883"/>
      <c r="AI9" s="889"/>
    </row>
    <row r="10" spans="1:35" s="389" customFormat="1" ht="15" customHeight="1" x14ac:dyDescent="0.2">
      <c r="A10" s="845"/>
      <c r="B10" s="392" t="s">
        <v>0</v>
      </c>
      <c r="C10" s="848"/>
      <c r="D10" s="851"/>
      <c r="E10" s="851"/>
      <c r="F10" s="851"/>
      <c r="G10" s="854"/>
      <c r="H10" s="255"/>
      <c r="I10" s="769"/>
      <c r="J10" s="760"/>
      <c r="K10" s="276">
        <v>41794</v>
      </c>
      <c r="L10" s="367">
        <v>14</v>
      </c>
      <c r="M10" s="276">
        <f>K10+L10</f>
        <v>41808</v>
      </c>
      <c r="N10" s="367">
        <f>O10-M10</f>
        <v>12</v>
      </c>
      <c r="O10" s="276">
        <v>41820</v>
      </c>
      <c r="P10" s="367"/>
      <c r="Q10" s="276">
        <v>42396</v>
      </c>
      <c r="R10" s="277"/>
      <c r="S10" s="127"/>
      <c r="T10" s="256"/>
      <c r="U10" s="255" t="s">
        <v>443</v>
      </c>
      <c r="V10" s="256"/>
      <c r="W10" s="255"/>
      <c r="X10" s="256">
        <f>Y10-W10</f>
        <v>0</v>
      </c>
      <c r="Y10" s="255"/>
      <c r="Z10" s="256">
        <f>AA10-Y10</f>
        <v>0</v>
      </c>
      <c r="AA10" s="255"/>
      <c r="AB10" s="256">
        <f>AC10-AA10</f>
        <v>0</v>
      </c>
      <c r="AC10" s="255"/>
      <c r="AD10" s="257"/>
      <c r="AE10" s="257">
        <f>AD10/30.5</f>
        <v>0</v>
      </c>
      <c r="AF10" s="388">
        <f>AC10+AD10</f>
        <v>0</v>
      </c>
      <c r="AG10" s="259"/>
      <c r="AH10" s="884"/>
      <c r="AI10" s="890"/>
    </row>
    <row r="11" spans="1:35" s="163" customFormat="1" ht="21.75" customHeight="1" x14ac:dyDescent="0.2">
      <c r="A11" s="843" t="s">
        <v>457</v>
      </c>
      <c r="B11" s="524" t="s">
        <v>14</v>
      </c>
      <c r="C11" s="846" t="s">
        <v>512</v>
      </c>
      <c r="D11" s="849" t="s">
        <v>512</v>
      </c>
      <c r="E11" s="849" t="s">
        <v>132</v>
      </c>
      <c r="F11" s="849" t="s">
        <v>133</v>
      </c>
      <c r="G11" s="855" t="s">
        <v>513</v>
      </c>
      <c r="H11" s="351"/>
      <c r="I11" s="767" t="s">
        <v>88</v>
      </c>
      <c r="J11" s="758" t="s">
        <v>37</v>
      </c>
      <c r="K11" s="352">
        <f>M11-L11</f>
        <v>40676</v>
      </c>
      <c r="L11" s="353">
        <v>14</v>
      </c>
      <c r="M11" s="352">
        <f>O11-N11</f>
        <v>40690</v>
      </c>
      <c r="N11" s="353"/>
      <c r="O11" s="352">
        <f>Q11-P11</f>
        <v>40690</v>
      </c>
      <c r="P11" s="353">
        <v>14</v>
      </c>
      <c r="Q11" s="352">
        <f>S11-R11</f>
        <v>40704</v>
      </c>
      <c r="R11" s="354">
        <v>7</v>
      </c>
      <c r="S11" s="352">
        <f>U11-T11</f>
        <v>40711</v>
      </c>
      <c r="T11" s="354"/>
      <c r="U11" s="352">
        <f>W11-V11</f>
        <v>40711</v>
      </c>
      <c r="V11" s="354">
        <v>7</v>
      </c>
      <c r="W11" s="352">
        <f>Y11-X11</f>
        <v>40718</v>
      </c>
      <c r="X11" s="354"/>
      <c r="Y11" s="352">
        <f>AA11-Z11</f>
        <v>40718</v>
      </c>
      <c r="Z11" s="354">
        <v>7</v>
      </c>
      <c r="AA11" s="352">
        <v>40725</v>
      </c>
      <c r="AB11" s="354">
        <v>2</v>
      </c>
      <c r="AC11" s="352">
        <f>AA11+AB11</f>
        <v>40727</v>
      </c>
      <c r="AD11" s="354">
        <f>30.5*48</f>
        <v>1464</v>
      </c>
      <c r="AE11" s="354">
        <f>AD11/30.5</f>
        <v>48</v>
      </c>
      <c r="AF11" s="520">
        <f>AC11+AD11</f>
        <v>42191</v>
      </c>
      <c r="AG11" s="520" t="s">
        <v>36</v>
      </c>
      <c r="AH11" s="900" t="s">
        <v>524</v>
      </c>
      <c r="AI11" s="885" t="s">
        <v>523</v>
      </c>
    </row>
    <row r="12" spans="1:35" s="163" customFormat="1" ht="24.75" customHeight="1" x14ac:dyDescent="0.2">
      <c r="A12" s="844"/>
      <c r="B12" s="390" t="s">
        <v>16</v>
      </c>
      <c r="C12" s="847"/>
      <c r="D12" s="850"/>
      <c r="E12" s="850"/>
      <c r="F12" s="850"/>
      <c r="G12" s="856"/>
      <c r="H12" s="358"/>
      <c r="I12" s="768"/>
      <c r="J12" s="759"/>
      <c r="K12" s="260">
        <v>42146</v>
      </c>
      <c r="L12" s="391">
        <v>14</v>
      </c>
      <c r="M12" s="260">
        <f>K12+L12</f>
        <v>42160</v>
      </c>
      <c r="N12" s="391">
        <v>5</v>
      </c>
      <c r="O12" s="260">
        <f>M12+N12</f>
        <v>42165</v>
      </c>
      <c r="P12" s="391"/>
      <c r="Q12" s="260" t="s">
        <v>443</v>
      </c>
      <c r="R12" s="176"/>
      <c r="S12" s="260" t="s">
        <v>443</v>
      </c>
      <c r="T12" s="176"/>
      <c r="U12" s="260" t="s">
        <v>443</v>
      </c>
      <c r="V12" s="176"/>
      <c r="W12" s="260">
        <f>O12+7</f>
        <v>42172</v>
      </c>
      <c r="X12" s="176">
        <v>7</v>
      </c>
      <c r="Y12" s="260">
        <f>W12+X12</f>
        <v>42179</v>
      </c>
      <c r="Z12" s="176">
        <v>30</v>
      </c>
      <c r="AA12" s="260">
        <f>Y12+30</f>
        <v>42209</v>
      </c>
      <c r="AB12" s="176">
        <v>2</v>
      </c>
      <c r="AC12" s="260">
        <f>AA12+AB12</f>
        <v>42211</v>
      </c>
      <c r="AD12" s="176">
        <v>30.5</v>
      </c>
      <c r="AE12" s="176">
        <v>1</v>
      </c>
      <c r="AF12" s="521">
        <f>+AD12+AC12</f>
        <v>42241.5</v>
      </c>
      <c r="AG12" s="521" t="s">
        <v>36</v>
      </c>
      <c r="AH12" s="901"/>
      <c r="AI12" s="886"/>
    </row>
    <row r="13" spans="1:35" s="163" customFormat="1" ht="30.75" customHeight="1" x14ac:dyDescent="0.2">
      <c r="A13" s="845"/>
      <c r="B13" s="392" t="s">
        <v>0</v>
      </c>
      <c r="C13" s="848"/>
      <c r="D13" s="851"/>
      <c r="E13" s="851"/>
      <c r="F13" s="851"/>
      <c r="G13" s="857"/>
      <c r="H13" s="255"/>
      <c r="I13" s="769"/>
      <c r="J13" s="760"/>
      <c r="K13" s="276">
        <v>42146</v>
      </c>
      <c r="L13" s="277">
        <v>14</v>
      </c>
      <c r="M13" s="276">
        <f>K13+L13</f>
        <v>42160</v>
      </c>
      <c r="N13" s="277">
        <v>5</v>
      </c>
      <c r="O13" s="276">
        <f>M13+N13</f>
        <v>42165</v>
      </c>
      <c r="P13" s="277"/>
      <c r="Q13" s="279" t="s">
        <v>443</v>
      </c>
      <c r="R13" s="320"/>
      <c r="S13" s="279" t="s">
        <v>443</v>
      </c>
      <c r="T13" s="277"/>
      <c r="U13" s="279" t="s">
        <v>443</v>
      </c>
      <c r="V13" s="277"/>
      <c r="W13" s="276">
        <v>42173</v>
      </c>
      <c r="X13" s="277">
        <v>4</v>
      </c>
      <c r="Y13" s="276">
        <f>W13+X13</f>
        <v>42177</v>
      </c>
      <c r="Z13" s="365">
        <v>35</v>
      </c>
      <c r="AA13" s="276">
        <f>Y13+Z13</f>
        <v>42212</v>
      </c>
      <c r="AB13" s="276">
        <v>0</v>
      </c>
      <c r="AC13" s="276">
        <f>AA13</f>
        <v>42212</v>
      </c>
      <c r="AD13" s="257">
        <v>35</v>
      </c>
      <c r="AE13" s="257">
        <f>AD13/30.5</f>
        <v>1.1475409836065573</v>
      </c>
      <c r="AF13" s="522">
        <v>42735</v>
      </c>
      <c r="AG13" s="259"/>
      <c r="AH13" s="902"/>
      <c r="AI13" s="887"/>
    </row>
    <row r="14" spans="1:35" s="163" customFormat="1" ht="15" customHeight="1" x14ac:dyDescent="0.2">
      <c r="A14" s="193">
        <v>1</v>
      </c>
      <c r="B14" s="194" t="s">
        <v>14</v>
      </c>
      <c r="C14" s="876" t="s">
        <v>311</v>
      </c>
      <c r="D14" s="748" t="s">
        <v>311</v>
      </c>
      <c r="E14" s="748" t="s">
        <v>132</v>
      </c>
      <c r="F14" s="748" t="s">
        <v>133</v>
      </c>
      <c r="G14" s="879" t="s">
        <v>183</v>
      </c>
      <c r="H14" s="216"/>
      <c r="I14" s="816" t="s">
        <v>81</v>
      </c>
      <c r="J14" s="819" t="s">
        <v>83</v>
      </c>
      <c r="K14" s="217">
        <f>M14-L14</f>
        <v>40676</v>
      </c>
      <c r="L14" s="218">
        <v>14</v>
      </c>
      <c r="M14" s="217">
        <f>O14-N14</f>
        <v>40690</v>
      </c>
      <c r="N14" s="218"/>
      <c r="O14" s="217">
        <f>Q14-P14</f>
        <v>40690</v>
      </c>
      <c r="P14" s="218">
        <v>14</v>
      </c>
      <c r="Q14" s="217">
        <f>S14-R14</f>
        <v>40704</v>
      </c>
      <c r="R14" s="219">
        <v>7</v>
      </c>
      <c r="S14" s="217">
        <f>U14-T14</f>
        <v>40711</v>
      </c>
      <c r="T14" s="219"/>
      <c r="U14" s="217">
        <f>W14-V14</f>
        <v>40711</v>
      </c>
      <c r="V14" s="219">
        <v>7</v>
      </c>
      <c r="W14" s="217">
        <f>Y14-X14</f>
        <v>40718</v>
      </c>
      <c r="X14" s="219"/>
      <c r="Y14" s="217">
        <f>AA14-Z14</f>
        <v>40718</v>
      </c>
      <c r="Z14" s="219">
        <v>7</v>
      </c>
      <c r="AA14" s="217">
        <v>40725</v>
      </c>
      <c r="AB14" s="219">
        <v>2</v>
      </c>
      <c r="AC14" s="217">
        <f>AA14+AB14</f>
        <v>40727</v>
      </c>
      <c r="AD14" s="219">
        <f>30.5*48</f>
        <v>1464</v>
      </c>
      <c r="AE14" s="219">
        <f>AD14/30.5</f>
        <v>48</v>
      </c>
      <c r="AF14" s="220">
        <f>AC14+AD14</f>
        <v>42191</v>
      </c>
      <c r="AG14" s="220" t="s">
        <v>36</v>
      </c>
      <c r="AH14" s="870"/>
      <c r="AI14" s="873"/>
    </row>
    <row r="15" spans="1:35" s="163" customFormat="1" ht="15" customHeight="1" x14ac:dyDescent="0.2">
      <c r="A15" s="201"/>
      <c r="B15" s="202" t="s">
        <v>16</v>
      </c>
      <c r="C15" s="877"/>
      <c r="D15" s="749"/>
      <c r="E15" s="749"/>
      <c r="F15" s="749"/>
      <c r="G15" s="880"/>
      <c r="H15" s="221"/>
      <c r="I15" s="817"/>
      <c r="J15" s="820"/>
      <c r="K15" s="222">
        <f>M15-L15</f>
        <v>41492</v>
      </c>
      <c r="L15" s="223">
        <v>14</v>
      </c>
      <c r="M15" s="222">
        <f>O15-N15</f>
        <v>41506</v>
      </c>
      <c r="N15" s="223"/>
      <c r="O15" s="222">
        <f>Q15-P15</f>
        <v>41506</v>
      </c>
      <c r="P15" s="223">
        <v>14</v>
      </c>
      <c r="Q15" s="222">
        <f>S15-R15</f>
        <v>41520</v>
      </c>
      <c r="R15" s="224">
        <v>7</v>
      </c>
      <c r="S15" s="222">
        <f>U15-T15</f>
        <v>41527</v>
      </c>
      <c r="T15" s="224"/>
      <c r="U15" s="222">
        <f>W15-V15</f>
        <v>41527</v>
      </c>
      <c r="V15" s="224">
        <v>7</v>
      </c>
      <c r="W15" s="222">
        <f>Y15-X15</f>
        <v>41534</v>
      </c>
      <c r="X15" s="224"/>
      <c r="Y15" s="222">
        <f>AA15-Z15</f>
        <v>41534</v>
      </c>
      <c r="Z15" s="224">
        <v>7</v>
      </c>
      <c r="AA15" s="222">
        <f>+AC15-Z15</f>
        <v>41541</v>
      </c>
      <c r="AB15" s="224">
        <v>2</v>
      </c>
      <c r="AC15" s="222">
        <v>41548</v>
      </c>
      <c r="AD15" s="224">
        <v>30.5</v>
      </c>
      <c r="AE15" s="224">
        <v>1</v>
      </c>
      <c r="AF15" s="225">
        <f>+AD15+AC15</f>
        <v>41578.5</v>
      </c>
      <c r="AG15" s="225" t="s">
        <v>36</v>
      </c>
      <c r="AH15" s="871"/>
      <c r="AI15" s="874"/>
    </row>
    <row r="16" spans="1:35" s="163" customFormat="1" ht="15" customHeight="1" x14ac:dyDescent="0.2">
      <c r="A16" s="209"/>
      <c r="B16" s="210" t="s">
        <v>0</v>
      </c>
      <c r="C16" s="878"/>
      <c r="D16" s="750"/>
      <c r="E16" s="750"/>
      <c r="F16" s="750"/>
      <c r="G16" s="881"/>
      <c r="H16" s="226"/>
      <c r="I16" s="818"/>
      <c r="J16" s="821"/>
      <c r="K16" s="226"/>
      <c r="L16" s="227">
        <f>M16-K16</f>
        <v>0</v>
      </c>
      <c r="M16" s="226"/>
      <c r="N16" s="227">
        <f>O16-M16</f>
        <v>0</v>
      </c>
      <c r="O16" s="226"/>
      <c r="P16" s="227">
        <f>Q16-O16</f>
        <v>0</v>
      </c>
      <c r="Q16" s="226"/>
      <c r="R16" s="227">
        <f>S16-Q16</f>
        <v>0</v>
      </c>
      <c r="S16" s="226"/>
      <c r="T16" s="227">
        <f>U16-S16</f>
        <v>0</v>
      </c>
      <c r="U16" s="226"/>
      <c r="V16" s="227">
        <f>W16-U16</f>
        <v>0</v>
      </c>
      <c r="W16" s="226"/>
      <c r="X16" s="227">
        <f>Y16-W16</f>
        <v>0</v>
      </c>
      <c r="Y16" s="226"/>
      <c r="Z16" s="227">
        <f>AA16-Y16</f>
        <v>0</v>
      </c>
      <c r="AA16" s="226"/>
      <c r="AB16" s="227">
        <f>AC16-AA16</f>
        <v>0</v>
      </c>
      <c r="AC16" s="226"/>
      <c r="AD16" s="228"/>
      <c r="AE16" s="228">
        <f>AD16/30.5</f>
        <v>0</v>
      </c>
      <c r="AF16" s="229">
        <f>AC16+AD16</f>
        <v>0</v>
      </c>
      <c r="AG16" s="230"/>
      <c r="AH16" s="872"/>
      <c r="AI16" s="875"/>
    </row>
    <row r="17" spans="1:35" s="163" customFormat="1" ht="15" customHeight="1" x14ac:dyDescent="0.2">
      <c r="A17" s="193"/>
      <c r="B17" s="194" t="s">
        <v>14</v>
      </c>
      <c r="C17" s="876" t="s">
        <v>312</v>
      </c>
      <c r="D17" s="748" t="s">
        <v>312</v>
      </c>
      <c r="E17" s="748" t="s">
        <v>132</v>
      </c>
      <c r="F17" s="748" t="s">
        <v>133</v>
      </c>
      <c r="G17" s="879" t="s">
        <v>183</v>
      </c>
      <c r="H17" s="195"/>
      <c r="I17" s="810" t="s">
        <v>81</v>
      </c>
      <c r="J17" s="634" t="s">
        <v>83</v>
      </c>
      <c r="K17" s="196">
        <f>M17-L17</f>
        <v>40676</v>
      </c>
      <c r="L17" s="197">
        <v>14</v>
      </c>
      <c r="M17" s="196">
        <f>O17-N17</f>
        <v>40690</v>
      </c>
      <c r="N17" s="197"/>
      <c r="O17" s="196">
        <f>Q17-P17</f>
        <v>40690</v>
      </c>
      <c r="P17" s="197">
        <v>14</v>
      </c>
      <c r="Q17" s="196">
        <f>S17-R17</f>
        <v>40704</v>
      </c>
      <c r="R17" s="198">
        <v>7</v>
      </c>
      <c r="S17" s="196">
        <f>U17-T17</f>
        <v>40711</v>
      </c>
      <c r="T17" s="198"/>
      <c r="U17" s="196">
        <f>W17-V17</f>
        <v>40711</v>
      </c>
      <c r="V17" s="198">
        <v>7</v>
      </c>
      <c r="W17" s="196">
        <f>Y17-X17</f>
        <v>40718</v>
      </c>
      <c r="X17" s="198"/>
      <c r="Y17" s="196">
        <f>AA17-Z17</f>
        <v>40718</v>
      </c>
      <c r="Z17" s="198">
        <v>7</v>
      </c>
      <c r="AA17" s="213">
        <v>40725</v>
      </c>
      <c r="AB17" s="198">
        <v>2</v>
      </c>
      <c r="AC17" s="196">
        <f>AA17+AB17</f>
        <v>40727</v>
      </c>
      <c r="AD17" s="214">
        <f>30.5*48</f>
        <v>1464</v>
      </c>
      <c r="AE17" s="198">
        <f>AD17/30.5</f>
        <v>48</v>
      </c>
      <c r="AF17" s="199">
        <f>AC17+AD17</f>
        <v>42191</v>
      </c>
      <c r="AG17" s="199" t="s">
        <v>36</v>
      </c>
      <c r="AH17" s="870"/>
      <c r="AI17" s="873"/>
    </row>
    <row r="18" spans="1:35" s="163" customFormat="1" ht="15" customHeight="1" x14ac:dyDescent="0.2">
      <c r="A18" s="201"/>
      <c r="B18" s="202" t="s">
        <v>16</v>
      </c>
      <c r="C18" s="877"/>
      <c r="D18" s="749"/>
      <c r="E18" s="749"/>
      <c r="F18" s="749"/>
      <c r="G18" s="880"/>
      <c r="H18" s="203"/>
      <c r="I18" s="811"/>
      <c r="J18" s="635"/>
      <c r="K18" s="222">
        <f>M18-L18</f>
        <v>41492</v>
      </c>
      <c r="L18" s="204">
        <v>14</v>
      </c>
      <c r="M18" s="205">
        <f>O18-N18</f>
        <v>41506</v>
      </c>
      <c r="N18" s="204"/>
      <c r="O18" s="205">
        <f>Q18-P18</f>
        <v>41506</v>
      </c>
      <c r="P18" s="204">
        <v>14</v>
      </c>
      <c r="Q18" s="205">
        <f>S18-R18</f>
        <v>41520</v>
      </c>
      <c r="R18" s="206">
        <v>7</v>
      </c>
      <c r="S18" s="205">
        <f>U18-T18</f>
        <v>41527</v>
      </c>
      <c r="T18" s="206"/>
      <c r="U18" s="205">
        <f>W18-V18</f>
        <v>41527</v>
      </c>
      <c r="V18" s="206">
        <v>7</v>
      </c>
      <c r="W18" s="205">
        <f>Y18-X18</f>
        <v>41534</v>
      </c>
      <c r="X18" s="206"/>
      <c r="Y18" s="205">
        <f>AA18-Z18</f>
        <v>41534</v>
      </c>
      <c r="Z18" s="206">
        <v>7</v>
      </c>
      <c r="AA18" s="205">
        <f>+AC18-Z18</f>
        <v>41541</v>
      </c>
      <c r="AB18" s="206">
        <v>2</v>
      </c>
      <c r="AC18" s="205">
        <v>41548</v>
      </c>
      <c r="AD18" s="206">
        <v>30.5</v>
      </c>
      <c r="AE18" s="206">
        <v>1</v>
      </c>
      <c r="AF18" s="207">
        <f>+AD18+AC18</f>
        <v>41578.5</v>
      </c>
      <c r="AG18" s="207" t="s">
        <v>36</v>
      </c>
      <c r="AH18" s="871"/>
      <c r="AI18" s="874"/>
    </row>
    <row r="19" spans="1:35" s="163" customFormat="1" ht="15" customHeight="1" x14ac:dyDescent="0.2">
      <c r="A19" s="209"/>
      <c r="B19" s="210" t="s">
        <v>0</v>
      </c>
      <c r="C19" s="878"/>
      <c r="D19" s="750"/>
      <c r="E19" s="750"/>
      <c r="F19" s="750"/>
      <c r="G19" s="881"/>
      <c r="H19" s="203"/>
      <c r="I19" s="812"/>
      <c r="J19" s="636"/>
      <c r="K19" s="226"/>
      <c r="L19" s="227">
        <f>M19-K19</f>
        <v>0</v>
      </c>
      <c r="M19" s="226"/>
      <c r="N19" s="227">
        <f>O19-M19</f>
        <v>0</v>
      </c>
      <c r="O19" s="226"/>
      <c r="P19" s="227">
        <f>Q19-O19</f>
        <v>0</v>
      </c>
      <c r="Q19" s="226"/>
      <c r="R19" s="227">
        <f>S19-Q19</f>
        <v>0</v>
      </c>
      <c r="S19" s="226"/>
      <c r="T19" s="227">
        <f>U19-S19</f>
        <v>0</v>
      </c>
      <c r="U19" s="226"/>
      <c r="V19" s="227">
        <f>W19-U19</f>
        <v>0</v>
      </c>
      <c r="W19" s="226"/>
      <c r="X19" s="227">
        <f>Y19-W19</f>
        <v>0</v>
      </c>
      <c r="Y19" s="226"/>
      <c r="Z19" s="227">
        <f>AA19-Y19</f>
        <v>0</v>
      </c>
      <c r="AA19" s="226"/>
      <c r="AB19" s="215">
        <f>AC19-AA19</f>
        <v>0</v>
      </c>
      <c r="AC19" s="231"/>
      <c r="AD19" s="231"/>
      <c r="AE19" s="231">
        <f>AD19/30.5</f>
        <v>0</v>
      </c>
      <c r="AF19" s="231">
        <f>AC19+AD19</f>
        <v>0</v>
      </c>
      <c r="AG19" s="231"/>
      <c r="AH19" s="872"/>
      <c r="AI19" s="875"/>
    </row>
    <row r="20" spans="1:35" s="163" customFormat="1" ht="15" customHeight="1" x14ac:dyDescent="0.2">
      <c r="A20" s="193"/>
      <c r="B20" s="194" t="s">
        <v>14</v>
      </c>
      <c r="C20" s="876" t="s">
        <v>313</v>
      </c>
      <c r="D20" s="748" t="s">
        <v>313</v>
      </c>
      <c r="E20" s="748" t="s">
        <v>132</v>
      </c>
      <c r="F20" s="748" t="s">
        <v>133</v>
      </c>
      <c r="G20" s="879" t="s">
        <v>231</v>
      </c>
      <c r="H20" s="216"/>
      <c r="I20" s="816" t="s">
        <v>81</v>
      </c>
      <c r="J20" s="819" t="s">
        <v>83</v>
      </c>
      <c r="K20" s="217">
        <f>M20-L20</f>
        <v>40676</v>
      </c>
      <c r="L20" s="218">
        <v>14</v>
      </c>
      <c r="M20" s="217">
        <f>O20-N20</f>
        <v>40690</v>
      </c>
      <c r="N20" s="218"/>
      <c r="O20" s="217">
        <f>Q20-P20</f>
        <v>40690</v>
      </c>
      <c r="P20" s="218">
        <v>14</v>
      </c>
      <c r="Q20" s="217">
        <f>S20-R20</f>
        <v>40704</v>
      </c>
      <c r="R20" s="219">
        <v>7</v>
      </c>
      <c r="S20" s="217">
        <f>U20-T20</f>
        <v>40711</v>
      </c>
      <c r="T20" s="219"/>
      <c r="U20" s="217">
        <f>W20-V20</f>
        <v>40711</v>
      </c>
      <c r="V20" s="219">
        <v>7</v>
      </c>
      <c r="W20" s="217">
        <f>Y20-X20</f>
        <v>40718</v>
      </c>
      <c r="X20" s="219"/>
      <c r="Y20" s="217">
        <f>AA20-Z20</f>
        <v>40718</v>
      </c>
      <c r="Z20" s="219">
        <v>7</v>
      </c>
      <c r="AA20" s="217">
        <v>40725</v>
      </c>
      <c r="AB20" s="219">
        <v>2</v>
      </c>
      <c r="AC20" s="217">
        <f>AA20+AB20</f>
        <v>40727</v>
      </c>
      <c r="AD20" s="219">
        <f>30.5*48</f>
        <v>1464</v>
      </c>
      <c r="AE20" s="219">
        <f>AD20/30.5</f>
        <v>48</v>
      </c>
      <c r="AF20" s="220">
        <f>AC20+AD20</f>
        <v>42191</v>
      </c>
      <c r="AG20" s="220" t="s">
        <v>36</v>
      </c>
      <c r="AH20" s="870"/>
      <c r="AI20" s="873"/>
    </row>
    <row r="21" spans="1:35" s="163" customFormat="1" ht="15" customHeight="1" x14ac:dyDescent="0.2">
      <c r="A21" s="201"/>
      <c r="B21" s="202" t="s">
        <v>16</v>
      </c>
      <c r="C21" s="877"/>
      <c r="D21" s="749"/>
      <c r="E21" s="749"/>
      <c r="F21" s="749"/>
      <c r="G21" s="880"/>
      <c r="H21" s="221"/>
      <c r="I21" s="817"/>
      <c r="J21" s="820"/>
      <c r="K21" s="222">
        <f>M21-L21</f>
        <v>42593</v>
      </c>
      <c r="L21" s="223">
        <v>14</v>
      </c>
      <c r="M21" s="222">
        <f>O21-N21</f>
        <v>42607</v>
      </c>
      <c r="N21" s="223"/>
      <c r="O21" s="222">
        <f>Q21-P21</f>
        <v>42607</v>
      </c>
      <c r="P21" s="223">
        <v>14</v>
      </c>
      <c r="Q21" s="222">
        <f>S21-R21</f>
        <v>42621</v>
      </c>
      <c r="R21" s="224">
        <v>7</v>
      </c>
      <c r="S21" s="222">
        <f>U21-T21</f>
        <v>42628</v>
      </c>
      <c r="T21" s="224"/>
      <c r="U21" s="222">
        <f>W21-V21</f>
        <v>42628</v>
      </c>
      <c r="V21" s="224">
        <v>7</v>
      </c>
      <c r="W21" s="222">
        <f>Y21-X21</f>
        <v>42635</v>
      </c>
      <c r="X21" s="224"/>
      <c r="Y21" s="222">
        <f>AA21-Z21</f>
        <v>42635</v>
      </c>
      <c r="Z21" s="224">
        <v>7</v>
      </c>
      <c r="AA21" s="222">
        <f>+AC21-AB21</f>
        <v>42642</v>
      </c>
      <c r="AB21" s="224">
        <v>2</v>
      </c>
      <c r="AC21" s="222">
        <v>42644</v>
      </c>
      <c r="AD21" s="224">
        <f>+AE21*30.5</f>
        <v>91.5</v>
      </c>
      <c r="AE21" s="224">
        <v>3</v>
      </c>
      <c r="AF21" s="225">
        <f>+AD21+AC21</f>
        <v>42735.5</v>
      </c>
      <c r="AG21" s="225" t="s">
        <v>36</v>
      </c>
      <c r="AH21" s="871"/>
      <c r="AI21" s="874"/>
    </row>
    <row r="22" spans="1:35" s="163" customFormat="1" ht="15" customHeight="1" x14ac:dyDescent="0.2">
      <c r="A22" s="209"/>
      <c r="B22" s="210" t="s">
        <v>0</v>
      </c>
      <c r="C22" s="878"/>
      <c r="D22" s="750"/>
      <c r="E22" s="750"/>
      <c r="F22" s="750"/>
      <c r="G22" s="881"/>
      <c r="H22" s="226"/>
      <c r="I22" s="818"/>
      <c r="J22" s="821"/>
      <c r="K22" s="226"/>
      <c r="L22" s="227">
        <f>M22-K22</f>
        <v>0</v>
      </c>
      <c r="M22" s="226"/>
      <c r="N22" s="227">
        <f>O22-M22</f>
        <v>0</v>
      </c>
      <c r="O22" s="226"/>
      <c r="P22" s="227">
        <f>Q22-O22</f>
        <v>0</v>
      </c>
      <c r="Q22" s="226"/>
      <c r="R22" s="227">
        <f>S22-Q22</f>
        <v>0</v>
      </c>
      <c r="S22" s="226"/>
      <c r="T22" s="227">
        <f>U22-S22</f>
        <v>0</v>
      </c>
      <c r="U22" s="226"/>
      <c r="V22" s="227">
        <f>W22-U22</f>
        <v>0</v>
      </c>
      <c r="W22" s="226"/>
      <c r="X22" s="227">
        <f>Y22-W22</f>
        <v>0</v>
      </c>
      <c r="Y22" s="226"/>
      <c r="Z22" s="227">
        <f>AA22-Y22</f>
        <v>0</v>
      </c>
      <c r="AA22" s="226"/>
      <c r="AB22" s="227">
        <f>AC22-AA22</f>
        <v>0</v>
      </c>
      <c r="AC22" s="226"/>
      <c r="AD22" s="228"/>
      <c r="AE22" s="228">
        <f>AD22/30.5</f>
        <v>0</v>
      </c>
      <c r="AF22" s="229">
        <f>AC22+AD22</f>
        <v>0</v>
      </c>
      <c r="AG22" s="230"/>
      <c r="AH22" s="872"/>
      <c r="AI22" s="875"/>
    </row>
    <row r="23" spans="1:35" s="163" customFormat="1" ht="15" customHeight="1" x14ac:dyDescent="0.2">
      <c r="A23" s="193"/>
      <c r="B23" s="194" t="s">
        <v>14</v>
      </c>
      <c r="C23" s="876" t="s">
        <v>314</v>
      </c>
      <c r="D23" s="748" t="s">
        <v>314</v>
      </c>
      <c r="E23" s="748" t="s">
        <v>132</v>
      </c>
      <c r="F23" s="748" t="s">
        <v>133</v>
      </c>
      <c r="G23" s="879" t="s">
        <v>183</v>
      </c>
      <c r="H23" s="216"/>
      <c r="I23" s="816" t="s">
        <v>81</v>
      </c>
      <c r="J23" s="819" t="s">
        <v>83</v>
      </c>
      <c r="K23" s="217">
        <f>M23-L23</f>
        <v>40676</v>
      </c>
      <c r="L23" s="218">
        <v>14</v>
      </c>
      <c r="M23" s="217">
        <f>O23-N23</f>
        <v>40690</v>
      </c>
      <c r="N23" s="218"/>
      <c r="O23" s="217">
        <f>Q23-P23</f>
        <v>40690</v>
      </c>
      <c r="P23" s="218">
        <v>14</v>
      </c>
      <c r="Q23" s="217">
        <f>S23-R23</f>
        <v>40704</v>
      </c>
      <c r="R23" s="219">
        <v>7</v>
      </c>
      <c r="S23" s="217">
        <f>U23-T23</f>
        <v>40711</v>
      </c>
      <c r="T23" s="219"/>
      <c r="U23" s="217">
        <f>W23-V23</f>
        <v>40711</v>
      </c>
      <c r="V23" s="219">
        <v>7</v>
      </c>
      <c r="W23" s="217">
        <f>Y23-X23</f>
        <v>40718</v>
      </c>
      <c r="X23" s="219"/>
      <c r="Y23" s="217">
        <f>AA23-Z23</f>
        <v>40718</v>
      </c>
      <c r="Z23" s="219">
        <v>7</v>
      </c>
      <c r="AA23" s="217">
        <v>40725</v>
      </c>
      <c r="AB23" s="219">
        <v>2</v>
      </c>
      <c r="AC23" s="217">
        <f>AA23+AB23</f>
        <v>40727</v>
      </c>
      <c r="AD23" s="219">
        <f>30.5*48</f>
        <v>1464</v>
      </c>
      <c r="AE23" s="219">
        <f>AD23/30.5</f>
        <v>48</v>
      </c>
      <c r="AF23" s="220">
        <f>AC23+AD23</f>
        <v>42191</v>
      </c>
      <c r="AG23" s="220" t="s">
        <v>36</v>
      </c>
      <c r="AH23" s="870"/>
      <c r="AI23" s="873"/>
    </row>
    <row r="24" spans="1:35" s="163" customFormat="1" ht="15" customHeight="1" x14ac:dyDescent="0.2">
      <c r="A24" s="201"/>
      <c r="B24" s="202" t="s">
        <v>16</v>
      </c>
      <c r="C24" s="877"/>
      <c r="D24" s="749"/>
      <c r="E24" s="749"/>
      <c r="F24" s="749"/>
      <c r="G24" s="880"/>
      <c r="H24" s="221" t="e">
        <f>+#REF!</f>
        <v>#REF!</v>
      </c>
      <c r="I24" s="817"/>
      <c r="J24" s="820"/>
      <c r="K24" s="222">
        <f>M24-L24</f>
        <v>42593</v>
      </c>
      <c r="L24" s="223">
        <v>14</v>
      </c>
      <c r="M24" s="222">
        <f>O24-N24</f>
        <v>42607</v>
      </c>
      <c r="N24" s="223"/>
      <c r="O24" s="222">
        <f>Q24-P24</f>
        <v>42607</v>
      </c>
      <c r="P24" s="223">
        <v>14</v>
      </c>
      <c r="Q24" s="222">
        <f>S24-R24</f>
        <v>42621</v>
      </c>
      <c r="R24" s="224">
        <v>7</v>
      </c>
      <c r="S24" s="222">
        <f>U24-T24</f>
        <v>42628</v>
      </c>
      <c r="T24" s="224"/>
      <c r="U24" s="222">
        <f>W24-V24</f>
        <v>42628</v>
      </c>
      <c r="V24" s="224">
        <v>7</v>
      </c>
      <c r="W24" s="222">
        <f>Y24-X24</f>
        <v>42635</v>
      </c>
      <c r="X24" s="224"/>
      <c r="Y24" s="222">
        <f>AA24-Z24</f>
        <v>42635</v>
      </c>
      <c r="Z24" s="224">
        <v>7</v>
      </c>
      <c r="AA24" s="222">
        <f>+AC24-AB24</f>
        <v>42642</v>
      </c>
      <c r="AB24" s="224">
        <v>2</v>
      </c>
      <c r="AC24" s="222">
        <v>42644</v>
      </c>
      <c r="AD24" s="224">
        <f>+AE24*30.5</f>
        <v>91.5</v>
      </c>
      <c r="AE24" s="224">
        <v>3</v>
      </c>
      <c r="AF24" s="225">
        <f>+AD24+AC24</f>
        <v>42735.5</v>
      </c>
      <c r="AG24" s="225" t="s">
        <v>36</v>
      </c>
      <c r="AH24" s="871"/>
      <c r="AI24" s="874"/>
    </row>
    <row r="25" spans="1:35" s="163" customFormat="1" ht="15" customHeight="1" x14ac:dyDescent="0.2">
      <c r="A25" s="209"/>
      <c r="B25" s="210" t="s">
        <v>0</v>
      </c>
      <c r="C25" s="878"/>
      <c r="D25" s="750"/>
      <c r="E25" s="750"/>
      <c r="F25" s="750"/>
      <c r="G25" s="881"/>
      <c r="H25" s="226"/>
      <c r="I25" s="818"/>
      <c r="J25" s="821"/>
      <c r="K25" s="226"/>
      <c r="L25" s="227">
        <f>M25-K25</f>
        <v>0</v>
      </c>
      <c r="M25" s="226"/>
      <c r="N25" s="227">
        <f>O25-M25</f>
        <v>0</v>
      </c>
      <c r="O25" s="226"/>
      <c r="P25" s="227">
        <f>Q25-O25</f>
        <v>0</v>
      </c>
      <c r="Q25" s="226"/>
      <c r="R25" s="227">
        <f>S25-Q25</f>
        <v>0</v>
      </c>
      <c r="S25" s="226"/>
      <c r="T25" s="227">
        <f>U25-S25</f>
        <v>0</v>
      </c>
      <c r="U25" s="226"/>
      <c r="V25" s="227">
        <f>W25-U25</f>
        <v>0</v>
      </c>
      <c r="W25" s="226"/>
      <c r="X25" s="227">
        <f>Y25-W25</f>
        <v>0</v>
      </c>
      <c r="Y25" s="226"/>
      <c r="Z25" s="227">
        <f>AA25-Y25</f>
        <v>0</v>
      </c>
      <c r="AA25" s="226"/>
      <c r="AB25" s="227">
        <f>AC25-AA25</f>
        <v>0</v>
      </c>
      <c r="AC25" s="226"/>
      <c r="AD25" s="228"/>
      <c r="AE25" s="228">
        <f>AD25/30.5</f>
        <v>0</v>
      </c>
      <c r="AF25" s="229">
        <f>AC25+AD25</f>
        <v>0</v>
      </c>
      <c r="AG25" s="230"/>
      <c r="AH25" s="872"/>
      <c r="AI25" s="875"/>
    </row>
    <row r="26" spans="1:35" ht="24" customHeight="1" x14ac:dyDescent="0.2">
      <c r="A26" s="424"/>
      <c r="B26" s="490" t="s">
        <v>14</v>
      </c>
      <c r="C26" s="717" t="s">
        <v>307</v>
      </c>
      <c r="D26" s="720" t="s">
        <v>307</v>
      </c>
      <c r="E26" s="720" t="s">
        <v>132</v>
      </c>
      <c r="F26" s="720" t="s">
        <v>133</v>
      </c>
      <c r="G26" s="894" t="s">
        <v>232</v>
      </c>
      <c r="H26" s="426"/>
      <c r="I26" s="804" t="s">
        <v>81</v>
      </c>
      <c r="J26" s="739" t="s">
        <v>83</v>
      </c>
      <c r="K26" s="427">
        <f>M26-L26</f>
        <v>40676</v>
      </c>
      <c r="L26" s="428">
        <v>14</v>
      </c>
      <c r="M26" s="427">
        <f>O26-N26</f>
        <v>40690</v>
      </c>
      <c r="N26" s="428"/>
      <c r="O26" s="427">
        <f>Q26-P26</f>
        <v>40690</v>
      </c>
      <c r="P26" s="428">
        <v>14</v>
      </c>
      <c r="Q26" s="427">
        <f>S26-R26</f>
        <v>40704</v>
      </c>
      <c r="R26" s="429">
        <v>7</v>
      </c>
      <c r="S26" s="427">
        <f>U26-T26</f>
        <v>40711</v>
      </c>
      <c r="T26" s="429"/>
      <c r="U26" s="427">
        <f>W26-V26</f>
        <v>40711</v>
      </c>
      <c r="V26" s="429">
        <v>7</v>
      </c>
      <c r="W26" s="427">
        <f>Y26-X26</f>
        <v>40718</v>
      </c>
      <c r="X26" s="429"/>
      <c r="Y26" s="427">
        <f>AA26-Z26</f>
        <v>40718</v>
      </c>
      <c r="Z26" s="429">
        <v>7</v>
      </c>
      <c r="AA26" s="427">
        <v>40725</v>
      </c>
      <c r="AB26" s="429">
        <v>2</v>
      </c>
      <c r="AC26" s="427">
        <f>AA26+AB26</f>
        <v>40727</v>
      </c>
      <c r="AD26" s="429">
        <f>30.5*48</f>
        <v>1464</v>
      </c>
      <c r="AE26" s="429">
        <f>AD26/30.5</f>
        <v>48</v>
      </c>
      <c r="AF26" s="487">
        <f>AC26+AD26</f>
        <v>42191</v>
      </c>
      <c r="AG26" s="487" t="s">
        <v>36</v>
      </c>
      <c r="AH26" s="891"/>
      <c r="AI26" s="791"/>
    </row>
    <row r="27" spans="1:35" ht="17.25" customHeight="1" x14ac:dyDescent="0.2">
      <c r="A27" s="432"/>
      <c r="B27" s="491" t="s">
        <v>16</v>
      </c>
      <c r="C27" s="718"/>
      <c r="D27" s="721"/>
      <c r="E27" s="721"/>
      <c r="F27" s="721"/>
      <c r="G27" s="895"/>
      <c r="H27" s="434"/>
      <c r="I27" s="805"/>
      <c r="J27" s="740"/>
      <c r="K27" s="435">
        <v>41884</v>
      </c>
      <c r="L27" s="436">
        <v>14</v>
      </c>
      <c r="M27" s="435">
        <f>K27+L27</f>
        <v>41898</v>
      </c>
      <c r="N27" s="436">
        <v>3</v>
      </c>
      <c r="O27" s="435">
        <f>M27+N27</f>
        <v>41901</v>
      </c>
      <c r="P27" s="436">
        <v>14</v>
      </c>
      <c r="Q27" s="435">
        <f>O27+P27</f>
        <v>41915</v>
      </c>
      <c r="R27" s="437">
        <v>7</v>
      </c>
      <c r="S27" s="435">
        <f>Q27+R27</f>
        <v>41922</v>
      </c>
      <c r="T27" s="437">
        <v>2</v>
      </c>
      <c r="U27" s="435">
        <f>S27+T27</f>
        <v>41924</v>
      </c>
      <c r="V27" s="437">
        <v>7</v>
      </c>
      <c r="W27" s="435">
        <f>U27+V27</f>
        <v>41931</v>
      </c>
      <c r="X27" s="437">
        <v>2</v>
      </c>
      <c r="Y27" s="435">
        <f>W27+X27</f>
        <v>41933</v>
      </c>
      <c r="Z27" s="437">
        <v>7</v>
      </c>
      <c r="AA27" s="435">
        <f>Y27+Z27</f>
        <v>41940</v>
      </c>
      <c r="AB27" s="437">
        <v>2</v>
      </c>
      <c r="AC27" s="435">
        <f>AA27+AB27</f>
        <v>41942</v>
      </c>
      <c r="AD27" s="437">
        <f>30.5*AE27</f>
        <v>91.5</v>
      </c>
      <c r="AE27" s="437">
        <v>3</v>
      </c>
      <c r="AF27" s="488">
        <f>+AD27+AC27</f>
        <v>42033.5</v>
      </c>
      <c r="AG27" s="488" t="s">
        <v>36</v>
      </c>
      <c r="AH27" s="892"/>
      <c r="AI27" s="792"/>
    </row>
    <row r="28" spans="1:35" s="267" customFormat="1" ht="18.75" customHeight="1" x14ac:dyDescent="0.2">
      <c r="A28" s="440"/>
      <c r="B28" s="486" t="s">
        <v>0</v>
      </c>
      <c r="C28" s="719"/>
      <c r="D28" s="722"/>
      <c r="E28" s="722"/>
      <c r="F28" s="722"/>
      <c r="G28" s="896"/>
      <c r="H28" s="476"/>
      <c r="I28" s="806"/>
      <c r="J28" s="741"/>
      <c r="K28" s="476"/>
      <c r="L28" s="442">
        <f>M28-K28</f>
        <v>0</v>
      </c>
      <c r="M28" s="476"/>
      <c r="N28" s="442">
        <f>O28-M28</f>
        <v>0</v>
      </c>
      <c r="O28" s="476"/>
      <c r="P28" s="442">
        <f>Q28-O28</f>
        <v>0</v>
      </c>
      <c r="Q28" s="476"/>
      <c r="R28" s="442">
        <f>S28-Q28</f>
        <v>0</v>
      </c>
      <c r="S28" s="476"/>
      <c r="T28" s="442">
        <f>U28-S28</f>
        <v>0</v>
      </c>
      <c r="U28" s="476"/>
      <c r="V28" s="442">
        <f>W28-U28</f>
        <v>0</v>
      </c>
      <c r="W28" s="476"/>
      <c r="X28" s="442">
        <f>Y28-W28</f>
        <v>0</v>
      </c>
      <c r="Y28" s="476"/>
      <c r="Z28" s="442">
        <f>AA28-Y28</f>
        <v>0</v>
      </c>
      <c r="AA28" s="476"/>
      <c r="AB28" s="442">
        <f>AC28-AA28</f>
        <v>0</v>
      </c>
      <c r="AC28" s="476"/>
      <c r="AD28" s="477"/>
      <c r="AE28" s="477">
        <f>AD28/30.5</f>
        <v>0</v>
      </c>
      <c r="AF28" s="489">
        <f>AC28+AD28</f>
        <v>0</v>
      </c>
      <c r="AG28" s="443"/>
      <c r="AH28" s="893"/>
      <c r="AI28" s="793"/>
    </row>
    <row r="29" spans="1:35" ht="24" customHeight="1" x14ac:dyDescent="0.2">
      <c r="A29" s="424"/>
      <c r="B29" s="490" t="s">
        <v>14</v>
      </c>
      <c r="C29" s="717" t="s">
        <v>308</v>
      </c>
      <c r="D29" s="720" t="s">
        <v>308</v>
      </c>
      <c r="E29" s="720" t="s">
        <v>135</v>
      </c>
      <c r="F29" s="720" t="s">
        <v>136</v>
      </c>
      <c r="G29" s="894" t="s">
        <v>239</v>
      </c>
      <c r="H29" s="426"/>
      <c r="I29" s="804" t="s">
        <v>81</v>
      </c>
      <c r="J29" s="739" t="s">
        <v>83</v>
      </c>
      <c r="K29" s="427">
        <f>M29-L29</f>
        <v>40768</v>
      </c>
      <c r="L29" s="428">
        <v>14</v>
      </c>
      <c r="M29" s="427">
        <f>O29-N29</f>
        <v>40782</v>
      </c>
      <c r="N29" s="428"/>
      <c r="O29" s="427">
        <f>Q29-P29</f>
        <v>40782</v>
      </c>
      <c r="P29" s="428">
        <v>14</v>
      </c>
      <c r="Q29" s="427">
        <f>S29-R29</f>
        <v>40796</v>
      </c>
      <c r="R29" s="429">
        <v>7</v>
      </c>
      <c r="S29" s="427">
        <f>U29-T29</f>
        <v>40803</v>
      </c>
      <c r="T29" s="429"/>
      <c r="U29" s="427">
        <f>W29-V29</f>
        <v>40803</v>
      </c>
      <c r="V29" s="429">
        <v>7</v>
      </c>
      <c r="W29" s="427">
        <f>Y29-X29</f>
        <v>40810</v>
      </c>
      <c r="X29" s="429"/>
      <c r="Y29" s="427">
        <f>AA29-Z29</f>
        <v>40810</v>
      </c>
      <c r="Z29" s="429">
        <v>7</v>
      </c>
      <c r="AA29" s="427">
        <v>40817</v>
      </c>
      <c r="AB29" s="429">
        <v>2</v>
      </c>
      <c r="AC29" s="427">
        <f>AA29+AB29</f>
        <v>40819</v>
      </c>
      <c r="AD29" s="429">
        <v>61</v>
      </c>
      <c r="AE29" s="429">
        <f t="shared" ref="AE29:AE34" si="0">AD29/30.5</f>
        <v>2</v>
      </c>
      <c r="AF29" s="487">
        <f t="shared" ref="AF29:AF34" si="1">AC29+AD29</f>
        <v>40880</v>
      </c>
      <c r="AG29" s="487" t="s">
        <v>36</v>
      </c>
      <c r="AH29" s="891"/>
      <c r="AI29" s="791"/>
    </row>
    <row r="30" spans="1:35" ht="17.25" customHeight="1" x14ac:dyDescent="0.2">
      <c r="A30" s="432"/>
      <c r="B30" s="491" t="s">
        <v>16</v>
      </c>
      <c r="C30" s="718"/>
      <c r="D30" s="721"/>
      <c r="E30" s="721"/>
      <c r="F30" s="721"/>
      <c r="G30" s="895"/>
      <c r="H30" s="434"/>
      <c r="I30" s="805"/>
      <c r="J30" s="740"/>
      <c r="K30" s="435">
        <v>42103</v>
      </c>
      <c r="L30" s="436">
        <v>14</v>
      </c>
      <c r="M30" s="435">
        <f>K30+L30</f>
        <v>42117</v>
      </c>
      <c r="N30" s="436">
        <v>3</v>
      </c>
      <c r="O30" s="435">
        <f>M30+N30</f>
        <v>42120</v>
      </c>
      <c r="P30" s="436">
        <v>14</v>
      </c>
      <c r="Q30" s="435">
        <f>O30+P30</f>
        <v>42134</v>
      </c>
      <c r="R30" s="437">
        <v>7</v>
      </c>
      <c r="S30" s="435">
        <f>Q30+R30</f>
        <v>42141</v>
      </c>
      <c r="T30" s="437">
        <v>2</v>
      </c>
      <c r="U30" s="435">
        <f>S30+T30</f>
        <v>42143</v>
      </c>
      <c r="V30" s="437">
        <v>7</v>
      </c>
      <c r="W30" s="435">
        <f>U30+V30</f>
        <v>42150</v>
      </c>
      <c r="X30" s="437">
        <v>2</v>
      </c>
      <c r="Y30" s="435">
        <f>W30+X30</f>
        <v>42152</v>
      </c>
      <c r="Z30" s="437">
        <v>7</v>
      </c>
      <c r="AA30" s="435">
        <f>Y30+Z30</f>
        <v>42159</v>
      </c>
      <c r="AB30" s="437">
        <v>2</v>
      </c>
      <c r="AC30" s="435">
        <f>AA30+AB30</f>
        <v>42161</v>
      </c>
      <c r="AD30" s="437">
        <f>+AE30*30.5</f>
        <v>244</v>
      </c>
      <c r="AE30" s="437">
        <v>8</v>
      </c>
      <c r="AF30" s="488">
        <f>AC30+AD30</f>
        <v>42405</v>
      </c>
      <c r="AG30" s="488" t="s">
        <v>36</v>
      </c>
      <c r="AH30" s="892"/>
      <c r="AI30" s="792"/>
    </row>
    <row r="31" spans="1:35" s="267" customFormat="1" ht="18.75" customHeight="1" x14ac:dyDescent="0.2">
      <c r="A31" s="440"/>
      <c r="B31" s="486" t="s">
        <v>0</v>
      </c>
      <c r="C31" s="719"/>
      <c r="D31" s="722"/>
      <c r="E31" s="722"/>
      <c r="F31" s="722"/>
      <c r="G31" s="896"/>
      <c r="H31" s="476"/>
      <c r="I31" s="806"/>
      <c r="J31" s="741"/>
      <c r="K31" s="476"/>
      <c r="L31" s="442">
        <f>M31-K31</f>
        <v>0</v>
      </c>
      <c r="M31" s="476"/>
      <c r="N31" s="442">
        <f>O31-M31</f>
        <v>0</v>
      </c>
      <c r="O31" s="476"/>
      <c r="P31" s="442">
        <f>Q31-O31</f>
        <v>0</v>
      </c>
      <c r="Q31" s="476"/>
      <c r="R31" s="442">
        <f>S31-Q31</f>
        <v>0</v>
      </c>
      <c r="S31" s="476"/>
      <c r="T31" s="442">
        <f>U31-S31</f>
        <v>0</v>
      </c>
      <c r="U31" s="476"/>
      <c r="V31" s="442">
        <f>W31-U31</f>
        <v>0</v>
      </c>
      <c r="W31" s="476"/>
      <c r="X31" s="442">
        <f>Y31-W31</f>
        <v>0</v>
      </c>
      <c r="Y31" s="476"/>
      <c r="Z31" s="442">
        <f>AA31-Y31</f>
        <v>0</v>
      </c>
      <c r="AA31" s="476"/>
      <c r="AB31" s="442">
        <f>AC31-AA31</f>
        <v>0</v>
      </c>
      <c r="AC31" s="476"/>
      <c r="AD31" s="477"/>
      <c r="AE31" s="477">
        <f t="shared" si="0"/>
        <v>0</v>
      </c>
      <c r="AF31" s="489">
        <f t="shared" si="1"/>
        <v>0</v>
      </c>
      <c r="AG31" s="443"/>
      <c r="AH31" s="893"/>
      <c r="AI31" s="793"/>
    </row>
    <row r="32" spans="1:35" s="163" customFormat="1" ht="15" customHeight="1" x14ac:dyDescent="0.2">
      <c r="A32" s="193"/>
      <c r="B32" s="194" t="s">
        <v>14</v>
      </c>
      <c r="C32" s="876" t="s">
        <v>309</v>
      </c>
      <c r="D32" s="748" t="s">
        <v>309</v>
      </c>
      <c r="E32" s="748" t="s">
        <v>135</v>
      </c>
      <c r="F32" s="748" t="s">
        <v>136</v>
      </c>
      <c r="G32" s="879" t="s">
        <v>156</v>
      </c>
      <c r="H32" s="216"/>
      <c r="I32" s="816" t="s">
        <v>81</v>
      </c>
      <c r="J32" s="819" t="s">
        <v>83</v>
      </c>
      <c r="K32" s="217">
        <f>M32-L32</f>
        <v>40768</v>
      </c>
      <c r="L32" s="218">
        <v>14</v>
      </c>
      <c r="M32" s="217">
        <f>O32-N32</f>
        <v>40782</v>
      </c>
      <c r="N32" s="218"/>
      <c r="O32" s="217">
        <f>Q32-P32</f>
        <v>40782</v>
      </c>
      <c r="P32" s="218">
        <v>14</v>
      </c>
      <c r="Q32" s="217">
        <f>S32-R32</f>
        <v>40796</v>
      </c>
      <c r="R32" s="219">
        <v>7</v>
      </c>
      <c r="S32" s="217">
        <f>U32-T32</f>
        <v>40803</v>
      </c>
      <c r="T32" s="219"/>
      <c r="U32" s="217">
        <f>W32-V32</f>
        <v>40803</v>
      </c>
      <c r="V32" s="219">
        <v>7</v>
      </c>
      <c r="W32" s="217">
        <f>Y32-X32</f>
        <v>40810</v>
      </c>
      <c r="X32" s="219"/>
      <c r="Y32" s="217">
        <f>AA32-Z32</f>
        <v>40810</v>
      </c>
      <c r="Z32" s="219">
        <v>7</v>
      </c>
      <c r="AA32" s="217">
        <v>40817</v>
      </c>
      <c r="AB32" s="219">
        <v>2</v>
      </c>
      <c r="AC32" s="217">
        <f>AA32+AB32</f>
        <v>40819</v>
      </c>
      <c r="AD32" s="219">
        <f>30.5*48</f>
        <v>1464</v>
      </c>
      <c r="AE32" s="219">
        <f t="shared" si="0"/>
        <v>48</v>
      </c>
      <c r="AF32" s="316">
        <f t="shared" si="1"/>
        <v>42283</v>
      </c>
      <c r="AG32" s="316" t="s">
        <v>36</v>
      </c>
      <c r="AH32" s="870"/>
      <c r="AI32" s="873"/>
    </row>
    <row r="33" spans="1:37" s="163" customFormat="1" ht="15" customHeight="1" x14ac:dyDescent="0.2">
      <c r="A33" s="201"/>
      <c r="B33" s="202" t="s">
        <v>16</v>
      </c>
      <c r="C33" s="877"/>
      <c r="D33" s="749"/>
      <c r="E33" s="749"/>
      <c r="F33" s="749"/>
      <c r="G33" s="880"/>
      <c r="H33" s="315"/>
      <c r="I33" s="817"/>
      <c r="J33" s="820"/>
      <c r="K33" s="222">
        <v>41610</v>
      </c>
      <c r="L33" s="223">
        <v>14</v>
      </c>
      <c r="M33" s="222">
        <f>K33+L33</f>
        <v>41624</v>
      </c>
      <c r="N33" s="223">
        <v>3</v>
      </c>
      <c r="O33" s="222">
        <f>M33+N33</f>
        <v>41627</v>
      </c>
      <c r="P33" s="223">
        <v>14</v>
      </c>
      <c r="Q33" s="222">
        <f>O33+P33</f>
        <v>41641</v>
      </c>
      <c r="R33" s="224">
        <v>7</v>
      </c>
      <c r="S33" s="222">
        <f>Q33+R33</f>
        <v>41648</v>
      </c>
      <c r="T33" s="224">
        <v>2</v>
      </c>
      <c r="U33" s="222">
        <f>S33+T33</f>
        <v>41650</v>
      </c>
      <c r="V33" s="224">
        <v>7</v>
      </c>
      <c r="W33" s="222">
        <f>U33+V33</f>
        <v>41657</v>
      </c>
      <c r="X33" s="224">
        <v>2</v>
      </c>
      <c r="Y33" s="222">
        <f>W33+X33</f>
        <v>41659</v>
      </c>
      <c r="Z33" s="224">
        <v>7</v>
      </c>
      <c r="AA33" s="222">
        <f>Y33+Z33</f>
        <v>41666</v>
      </c>
      <c r="AB33" s="224">
        <v>2</v>
      </c>
      <c r="AC33" s="222">
        <f>AA33+AB33</f>
        <v>41668</v>
      </c>
      <c r="AD33" s="224">
        <f>30.5*AE33</f>
        <v>366</v>
      </c>
      <c r="AE33" s="224">
        <v>12</v>
      </c>
      <c r="AF33" s="317">
        <f>AC33+AD33</f>
        <v>42034</v>
      </c>
      <c r="AG33" s="317" t="s">
        <v>36</v>
      </c>
      <c r="AH33" s="871"/>
      <c r="AI33" s="874"/>
    </row>
    <row r="34" spans="1:37" s="163" customFormat="1" ht="15" customHeight="1" x14ac:dyDescent="0.2">
      <c r="A34" s="209"/>
      <c r="B34" s="210" t="s">
        <v>0</v>
      </c>
      <c r="C34" s="878"/>
      <c r="D34" s="750"/>
      <c r="E34" s="750"/>
      <c r="F34" s="750"/>
      <c r="G34" s="881"/>
      <c r="H34" s="226"/>
      <c r="I34" s="818"/>
      <c r="J34" s="821"/>
      <c r="K34" s="226"/>
      <c r="L34" s="227">
        <f>M34-K34</f>
        <v>0</v>
      </c>
      <c r="M34" s="226"/>
      <c r="N34" s="227">
        <f>O34-M34</f>
        <v>0</v>
      </c>
      <c r="O34" s="226"/>
      <c r="P34" s="227">
        <f>Q34-O34</f>
        <v>0</v>
      </c>
      <c r="Q34" s="226"/>
      <c r="R34" s="227">
        <f>S34-Q34</f>
        <v>0</v>
      </c>
      <c r="S34" s="226"/>
      <c r="T34" s="227">
        <f>U34-S34</f>
        <v>0</v>
      </c>
      <c r="U34" s="226"/>
      <c r="V34" s="227">
        <f>W34-U34</f>
        <v>0</v>
      </c>
      <c r="W34" s="226"/>
      <c r="X34" s="227">
        <f>Y34-W34</f>
        <v>0</v>
      </c>
      <c r="Y34" s="226"/>
      <c r="Z34" s="227">
        <f>AA34-Y34</f>
        <v>0</v>
      </c>
      <c r="AA34" s="226"/>
      <c r="AB34" s="227">
        <f>AC34-AA34</f>
        <v>0</v>
      </c>
      <c r="AC34" s="226"/>
      <c r="AD34" s="228"/>
      <c r="AE34" s="228">
        <f t="shared" si="0"/>
        <v>0</v>
      </c>
      <c r="AF34" s="318">
        <f t="shared" si="1"/>
        <v>0</v>
      </c>
      <c r="AG34" s="230"/>
      <c r="AH34" s="872"/>
      <c r="AI34" s="875"/>
    </row>
    <row r="35" spans="1:37" ht="15" customHeight="1" x14ac:dyDescent="0.2">
      <c r="A35" s="122"/>
      <c r="B35" s="124" t="s">
        <v>14</v>
      </c>
      <c r="C35" s="643" t="s">
        <v>310</v>
      </c>
      <c r="D35" s="614" t="s">
        <v>310</v>
      </c>
      <c r="E35" s="614" t="s">
        <v>135</v>
      </c>
      <c r="F35" s="614" t="s">
        <v>137</v>
      </c>
      <c r="G35" s="852" t="s">
        <v>160</v>
      </c>
      <c r="H35" s="120"/>
      <c r="I35" s="615" t="s">
        <v>81</v>
      </c>
      <c r="J35" s="617" t="s">
        <v>83</v>
      </c>
      <c r="K35" s="53">
        <f>M35-L35</f>
        <v>41589</v>
      </c>
      <c r="L35" s="54">
        <v>14</v>
      </c>
      <c r="M35" s="53">
        <f>O35-N35</f>
        <v>41603</v>
      </c>
      <c r="N35" s="54"/>
      <c r="O35" s="53">
        <f>Q35-P35</f>
        <v>41603</v>
      </c>
      <c r="P35" s="54">
        <v>14</v>
      </c>
      <c r="Q35" s="53">
        <f>S35-R35</f>
        <v>41617</v>
      </c>
      <c r="R35" s="55">
        <v>7</v>
      </c>
      <c r="S35" s="53">
        <f>U35-T35</f>
        <v>41624</v>
      </c>
      <c r="T35" s="55"/>
      <c r="U35" s="53">
        <f>W35-V35</f>
        <v>41624</v>
      </c>
      <c r="V35" s="55">
        <v>7</v>
      </c>
      <c r="W35" s="53">
        <f>Y35-X35</f>
        <v>41631</v>
      </c>
      <c r="X35" s="55"/>
      <c r="Y35" s="53">
        <f>AA35-Z35</f>
        <v>41631</v>
      </c>
      <c r="Z35" s="55">
        <v>7</v>
      </c>
      <c r="AA35" s="56">
        <f>+AC35-AB35</f>
        <v>41638</v>
      </c>
      <c r="AB35" s="55">
        <v>2</v>
      </c>
      <c r="AC35" s="53">
        <v>41640</v>
      </c>
      <c r="AD35" s="57">
        <f>30.5*AE35</f>
        <v>61</v>
      </c>
      <c r="AE35" s="55">
        <v>2</v>
      </c>
      <c r="AF35" s="58">
        <f t="shared" ref="AF35:AF40" si="2">AC35+AD35</f>
        <v>41701</v>
      </c>
      <c r="AG35" s="58" t="s">
        <v>36</v>
      </c>
      <c r="AH35" s="858"/>
      <c r="AI35" s="691"/>
      <c r="AK35" s="394"/>
    </row>
    <row r="36" spans="1:37" ht="15" customHeight="1" x14ac:dyDescent="0.2">
      <c r="A36" s="122"/>
      <c r="B36" s="125" t="s">
        <v>16</v>
      </c>
      <c r="C36" s="644"/>
      <c r="D36" s="581"/>
      <c r="E36" s="581"/>
      <c r="F36" s="581"/>
      <c r="G36" s="853"/>
      <c r="I36" s="616"/>
      <c r="J36" s="618"/>
      <c r="K36" s="232">
        <v>42310</v>
      </c>
      <c r="L36" s="190">
        <v>14</v>
      </c>
      <c r="M36" s="232">
        <f>K36+L36</f>
        <v>42324</v>
      </c>
      <c r="N36" s="190">
        <v>3</v>
      </c>
      <c r="O36" s="232">
        <f>M36+N36</f>
        <v>42327</v>
      </c>
      <c r="P36" s="190">
        <v>14</v>
      </c>
      <c r="Q36" s="232">
        <f>O36+P36</f>
        <v>42341</v>
      </c>
      <c r="R36" s="189">
        <v>7</v>
      </c>
      <c r="S36" s="232">
        <f>Q36+R36</f>
        <v>42348</v>
      </c>
      <c r="T36" s="189">
        <v>2</v>
      </c>
      <c r="U36" s="232">
        <f>S36+T36</f>
        <v>42350</v>
      </c>
      <c r="V36" s="189">
        <v>7</v>
      </c>
      <c r="W36" s="232">
        <f>U36+V36</f>
        <v>42357</v>
      </c>
      <c r="X36" s="189">
        <v>2</v>
      </c>
      <c r="Y36" s="232">
        <f>W36+X36</f>
        <v>42359</v>
      </c>
      <c r="Z36" s="189">
        <v>7</v>
      </c>
      <c r="AA36" s="232">
        <f>Y36+Z36</f>
        <v>42366</v>
      </c>
      <c r="AB36" s="189">
        <v>2</v>
      </c>
      <c r="AC36" s="232">
        <f>AA36+AB36</f>
        <v>42368</v>
      </c>
      <c r="AD36" s="189">
        <f>30.5*AE36</f>
        <v>366</v>
      </c>
      <c r="AE36" s="189">
        <v>12</v>
      </c>
      <c r="AF36" s="233">
        <f t="shared" si="2"/>
        <v>42734</v>
      </c>
      <c r="AG36" s="64" t="s">
        <v>36</v>
      </c>
      <c r="AH36" s="859"/>
      <c r="AI36" s="692"/>
    </row>
    <row r="37" spans="1:37" s="267" customFormat="1" ht="15.75" customHeight="1" x14ac:dyDescent="0.2">
      <c r="A37" s="281"/>
      <c r="B37" s="311" t="s">
        <v>0</v>
      </c>
      <c r="C37" s="645"/>
      <c r="D37" s="582"/>
      <c r="E37" s="582"/>
      <c r="F37" s="582"/>
      <c r="G37" s="854"/>
      <c r="H37" s="255"/>
      <c r="I37" s="787"/>
      <c r="J37" s="732"/>
      <c r="K37" s="255"/>
      <c r="L37" s="256">
        <f>M37-K37</f>
        <v>0</v>
      </c>
      <c r="M37" s="255"/>
      <c r="N37" s="256">
        <f>O37-M37</f>
        <v>0</v>
      </c>
      <c r="O37" s="255"/>
      <c r="P37" s="256">
        <f>Q37-O37</f>
        <v>0</v>
      </c>
      <c r="Q37" s="255"/>
      <c r="R37" s="256">
        <f>S37-Q37</f>
        <v>0</v>
      </c>
      <c r="S37" s="255"/>
      <c r="T37" s="256">
        <f>U37-S37</f>
        <v>0</v>
      </c>
      <c r="U37" s="255"/>
      <c r="V37" s="256">
        <f>W37-U37</f>
        <v>0</v>
      </c>
      <c r="W37" s="255"/>
      <c r="X37" s="256">
        <f>Y37-W37</f>
        <v>0</v>
      </c>
      <c r="Y37" s="255"/>
      <c r="Z37" s="256">
        <f>AA37-Y37</f>
        <v>0</v>
      </c>
      <c r="AA37" s="255"/>
      <c r="AB37" s="256">
        <f>AC37-AA37</f>
        <v>0</v>
      </c>
      <c r="AC37" s="255"/>
      <c r="AD37" s="257"/>
      <c r="AE37" s="257">
        <f>AD37/30.5</f>
        <v>0</v>
      </c>
      <c r="AF37" s="258">
        <f t="shared" si="2"/>
        <v>0</v>
      </c>
      <c r="AG37" s="259"/>
      <c r="AH37" s="860"/>
      <c r="AI37" s="693"/>
    </row>
    <row r="38" spans="1:37" ht="15" customHeight="1" x14ac:dyDescent="0.2">
      <c r="A38" s="122"/>
      <c r="B38" s="124" t="s">
        <v>14</v>
      </c>
      <c r="C38" s="643" t="s">
        <v>315</v>
      </c>
      <c r="D38" s="614" t="s">
        <v>315</v>
      </c>
      <c r="E38" s="614" t="s">
        <v>135</v>
      </c>
      <c r="F38" s="614" t="s">
        <v>138</v>
      </c>
      <c r="G38" s="852" t="s">
        <v>483</v>
      </c>
      <c r="H38" s="120"/>
      <c r="I38" s="615" t="s">
        <v>81</v>
      </c>
      <c r="J38" s="617" t="s">
        <v>83</v>
      </c>
      <c r="K38" s="313">
        <v>41974</v>
      </c>
      <c r="L38" s="175">
        <v>107</v>
      </c>
      <c r="M38" s="313">
        <v>42081</v>
      </c>
      <c r="N38" s="175"/>
      <c r="O38" s="313" t="s">
        <v>443</v>
      </c>
      <c r="P38" s="175">
        <v>1</v>
      </c>
      <c r="Q38" s="313">
        <v>42136</v>
      </c>
      <c r="R38" s="174">
        <v>180</v>
      </c>
      <c r="S38" s="313">
        <f>Q38+R38</f>
        <v>42316</v>
      </c>
      <c r="T38" s="174">
        <v>7</v>
      </c>
      <c r="U38" s="313" t="s">
        <v>443</v>
      </c>
      <c r="V38" s="174">
        <v>14</v>
      </c>
      <c r="W38" s="313">
        <f>S38+V38+7</f>
        <v>42337</v>
      </c>
      <c r="X38" s="174">
        <v>7</v>
      </c>
      <c r="Y38" s="313" t="s">
        <v>443</v>
      </c>
      <c r="Z38" s="174">
        <v>7</v>
      </c>
      <c r="AA38" s="313">
        <f>W38+14</f>
        <v>42351</v>
      </c>
      <c r="AB38" s="174">
        <v>3</v>
      </c>
      <c r="AC38" s="313">
        <f>AA38+AB38</f>
        <v>42354</v>
      </c>
      <c r="AD38" s="133">
        <v>746</v>
      </c>
      <c r="AE38" s="63">
        <v>25</v>
      </c>
      <c r="AF38" s="538">
        <f>AC38+AD38</f>
        <v>43100</v>
      </c>
      <c r="AG38" s="58" t="s">
        <v>36</v>
      </c>
      <c r="AH38" s="858"/>
      <c r="AI38" s="691" t="s">
        <v>508</v>
      </c>
    </row>
    <row r="39" spans="1:37" ht="15" customHeight="1" x14ac:dyDescent="0.2">
      <c r="A39" s="122"/>
      <c r="B39" s="125" t="s">
        <v>16</v>
      </c>
      <c r="C39" s="644"/>
      <c r="D39" s="581"/>
      <c r="E39" s="581"/>
      <c r="F39" s="581"/>
      <c r="G39" s="853"/>
      <c r="H39" s="12">
        <f>H38</f>
        <v>0</v>
      </c>
      <c r="I39" s="616"/>
      <c r="J39" s="618"/>
      <c r="K39" s="276">
        <f>K38</f>
        <v>41974</v>
      </c>
      <c r="L39" s="277">
        <v>115</v>
      </c>
      <c r="M39" s="276">
        <f>K39+L39</f>
        <v>42089</v>
      </c>
      <c r="N39" s="277">
        <v>1</v>
      </c>
      <c r="O39" s="276">
        <f>M39+N39</f>
        <v>42090</v>
      </c>
      <c r="P39" s="277">
        <v>46</v>
      </c>
      <c r="Q39" s="276">
        <f>O39+P39</f>
        <v>42136</v>
      </c>
      <c r="R39" s="67"/>
      <c r="S39" s="111"/>
      <c r="T39" s="67"/>
      <c r="U39" s="111"/>
      <c r="V39" s="256"/>
      <c r="W39" s="255"/>
      <c r="X39" s="256"/>
      <c r="Y39" s="255"/>
      <c r="Z39" s="256"/>
      <c r="AA39" s="255"/>
      <c r="AB39" s="256"/>
      <c r="AC39" s="255"/>
      <c r="AD39" s="257"/>
      <c r="AE39" s="257"/>
      <c r="AF39" s="542"/>
      <c r="AG39" s="64" t="s">
        <v>36</v>
      </c>
      <c r="AH39" s="859"/>
      <c r="AI39" s="692"/>
    </row>
    <row r="40" spans="1:37" s="267" customFormat="1" ht="15" customHeight="1" x14ac:dyDescent="0.2">
      <c r="A40" s="281"/>
      <c r="B40" s="311" t="s">
        <v>0</v>
      </c>
      <c r="C40" s="645"/>
      <c r="D40" s="582"/>
      <c r="E40" s="582"/>
      <c r="F40" s="582"/>
      <c r="G40" s="854"/>
      <c r="H40" s="255"/>
      <c r="I40" s="787"/>
      <c r="J40" s="732"/>
      <c r="K40" s="255"/>
      <c r="L40" s="256">
        <f>M40-K40</f>
        <v>0</v>
      </c>
      <c r="M40" s="255"/>
      <c r="N40" s="256">
        <f>O40-M40</f>
        <v>0</v>
      </c>
      <c r="O40" s="255"/>
      <c r="P40" s="256">
        <f>Q40-O40</f>
        <v>0</v>
      </c>
      <c r="Q40" s="255"/>
      <c r="R40" s="256">
        <f>S40-Q40</f>
        <v>0</v>
      </c>
      <c r="S40" s="255"/>
      <c r="T40" s="256">
        <f>U40-S40</f>
        <v>0</v>
      </c>
      <c r="U40" s="255"/>
      <c r="V40" s="256">
        <f>W40-U40</f>
        <v>0</v>
      </c>
      <c r="W40" s="255"/>
      <c r="X40" s="256">
        <f>Y40-W40</f>
        <v>0</v>
      </c>
      <c r="Y40" s="255"/>
      <c r="Z40" s="256">
        <f>AA40-Y40</f>
        <v>0</v>
      </c>
      <c r="AA40" s="255"/>
      <c r="AB40" s="256">
        <f>AC40-AA40</f>
        <v>0</v>
      </c>
      <c r="AC40" s="255"/>
      <c r="AD40" s="257"/>
      <c r="AE40" s="257">
        <f>AD40/30.5</f>
        <v>0</v>
      </c>
      <c r="AF40" s="258">
        <f t="shared" si="2"/>
        <v>0</v>
      </c>
      <c r="AG40" s="259"/>
      <c r="AH40" s="860"/>
      <c r="AI40" s="693"/>
    </row>
    <row r="41" spans="1:37" ht="15" customHeight="1" x14ac:dyDescent="0.2">
      <c r="A41" s="122"/>
      <c r="B41" s="124" t="s">
        <v>14</v>
      </c>
      <c r="C41" s="643" t="s">
        <v>340</v>
      </c>
      <c r="D41" s="614" t="s">
        <v>252</v>
      </c>
      <c r="E41" s="614" t="s">
        <v>135</v>
      </c>
      <c r="F41" s="614" t="s">
        <v>138</v>
      </c>
      <c r="G41" s="852" t="s">
        <v>159</v>
      </c>
      <c r="H41" s="120"/>
      <c r="I41" s="615" t="s">
        <v>81</v>
      </c>
      <c r="J41" s="617" t="s">
        <v>37</v>
      </c>
      <c r="K41" s="53">
        <f>M41-L41</f>
        <v>40451.1</v>
      </c>
      <c r="L41" s="54">
        <v>14</v>
      </c>
      <c r="M41" s="53">
        <f>O41-N41</f>
        <v>40465.1</v>
      </c>
      <c r="N41" s="54">
        <v>14</v>
      </c>
      <c r="O41" s="53">
        <f>Q41-P41</f>
        <v>40479.1</v>
      </c>
      <c r="P41" s="54">
        <v>14</v>
      </c>
      <c r="Q41" s="53">
        <f>S41-R41</f>
        <v>40493.1</v>
      </c>
      <c r="R41" s="55">
        <v>7</v>
      </c>
      <c r="S41" s="53">
        <f>U41-T41</f>
        <v>40500.1</v>
      </c>
      <c r="T41" s="55">
        <v>14</v>
      </c>
      <c r="U41" s="53">
        <f>W41-V41</f>
        <v>40514.1</v>
      </c>
      <c r="V41" s="55">
        <v>7</v>
      </c>
      <c r="W41" s="53">
        <f>Y41-X41</f>
        <v>40521.1</v>
      </c>
      <c r="X41" s="55">
        <v>14</v>
      </c>
      <c r="Y41" s="53">
        <f>AA41-Z41</f>
        <v>40535.1</v>
      </c>
      <c r="Z41" s="55">
        <v>7</v>
      </c>
      <c r="AA41" s="56">
        <f>+AC41-AB41</f>
        <v>40542.1</v>
      </c>
      <c r="AB41" s="55">
        <v>2</v>
      </c>
      <c r="AC41" s="53">
        <f>+AF41-AD41</f>
        <v>40544.1</v>
      </c>
      <c r="AD41" s="57">
        <f>30.5*AE41</f>
        <v>2555.9</v>
      </c>
      <c r="AE41" s="55">
        <v>83.8</v>
      </c>
      <c r="AF41" s="58">
        <v>43100</v>
      </c>
      <c r="AG41" s="58" t="s">
        <v>36</v>
      </c>
      <c r="AH41" s="235"/>
      <c r="AI41" s="691"/>
    </row>
    <row r="42" spans="1:37" ht="15" customHeight="1" x14ac:dyDescent="0.2">
      <c r="A42" s="122"/>
      <c r="B42" s="125" t="s">
        <v>16</v>
      </c>
      <c r="C42" s="644"/>
      <c r="D42" s="581"/>
      <c r="E42" s="581"/>
      <c r="F42" s="581"/>
      <c r="G42" s="853"/>
      <c r="I42" s="616"/>
      <c r="J42" s="618"/>
      <c r="K42" s="62"/>
      <c r="Q42" s="11"/>
      <c r="R42" s="63"/>
      <c r="S42" s="11"/>
      <c r="T42" s="63"/>
      <c r="U42" s="11"/>
      <c r="V42" s="63"/>
      <c r="W42" s="11"/>
      <c r="X42" s="63"/>
      <c r="Y42" s="11"/>
      <c r="Z42" s="63"/>
      <c r="AA42" s="11"/>
      <c r="AB42" s="63"/>
      <c r="AC42" s="11"/>
      <c r="AD42" s="63"/>
      <c r="AE42" s="63"/>
      <c r="AF42" s="64"/>
      <c r="AG42" s="64" t="s">
        <v>36</v>
      </c>
      <c r="AH42" s="236"/>
      <c r="AI42" s="692"/>
    </row>
    <row r="43" spans="1:37" s="267" customFormat="1" ht="15" customHeight="1" x14ac:dyDescent="0.2">
      <c r="A43" s="281"/>
      <c r="B43" s="311" t="s">
        <v>0</v>
      </c>
      <c r="C43" s="645"/>
      <c r="D43" s="582"/>
      <c r="E43" s="582"/>
      <c r="F43" s="582"/>
      <c r="G43" s="854"/>
      <c r="H43" s="255"/>
      <c r="I43" s="787"/>
      <c r="J43" s="732"/>
      <c r="K43" s="255"/>
      <c r="L43" s="256">
        <f>M43-K43</f>
        <v>0</v>
      </c>
      <c r="M43" s="255"/>
      <c r="N43" s="256">
        <f>O43-M43</f>
        <v>0</v>
      </c>
      <c r="O43" s="255"/>
      <c r="P43" s="256">
        <f>Q43-O43</f>
        <v>0</v>
      </c>
      <c r="Q43" s="255"/>
      <c r="R43" s="256">
        <f>S43-Q43</f>
        <v>0</v>
      </c>
      <c r="S43" s="255"/>
      <c r="T43" s="256">
        <f>U43-S43</f>
        <v>0</v>
      </c>
      <c r="U43" s="255"/>
      <c r="V43" s="256">
        <f>W43-U43</f>
        <v>0</v>
      </c>
      <c r="W43" s="255"/>
      <c r="X43" s="256">
        <f>Y43-W43</f>
        <v>0</v>
      </c>
      <c r="Y43" s="255"/>
      <c r="Z43" s="256">
        <f>AA43-Y43</f>
        <v>0</v>
      </c>
      <c r="AA43" s="255"/>
      <c r="AB43" s="256">
        <f>AC43-AA43</f>
        <v>0</v>
      </c>
      <c r="AC43" s="255"/>
      <c r="AD43" s="257"/>
      <c r="AE43" s="257">
        <f>AD43/30.5</f>
        <v>0</v>
      </c>
      <c r="AF43" s="258">
        <f>AC43+AD43</f>
        <v>0</v>
      </c>
      <c r="AG43" s="259"/>
      <c r="AH43" s="314"/>
      <c r="AI43" s="693"/>
    </row>
    <row r="44" spans="1:37" ht="15" customHeight="1" x14ac:dyDescent="0.2">
      <c r="A44" s="122"/>
      <c r="B44" s="124" t="s">
        <v>14</v>
      </c>
      <c r="C44" s="643" t="s">
        <v>277</v>
      </c>
      <c r="D44" s="614" t="s">
        <v>323</v>
      </c>
      <c r="E44" s="614" t="s">
        <v>135</v>
      </c>
      <c r="F44" s="614" t="s">
        <v>138</v>
      </c>
      <c r="G44" s="852" t="s">
        <v>402</v>
      </c>
      <c r="H44" s="120"/>
      <c r="I44" s="615" t="s">
        <v>88</v>
      </c>
      <c r="J44" s="617" t="s">
        <v>37</v>
      </c>
      <c r="K44" s="53">
        <f>M44-L44</f>
        <v>40486.1</v>
      </c>
      <c r="L44" s="54">
        <v>14</v>
      </c>
      <c r="M44" s="53">
        <f>O44-N44</f>
        <v>40500.1</v>
      </c>
      <c r="N44" s="54">
        <v>14</v>
      </c>
      <c r="O44" s="53">
        <f>Q44-P44</f>
        <v>40514.1</v>
      </c>
      <c r="P44" s="54"/>
      <c r="Q44" s="53">
        <f>S44-R44</f>
        <v>40514.1</v>
      </c>
      <c r="R44" s="55"/>
      <c r="S44" s="53">
        <f>U44-T44</f>
        <v>40514.1</v>
      </c>
      <c r="T44" s="55"/>
      <c r="U44" s="53">
        <f>W44-V44</f>
        <v>40514.1</v>
      </c>
      <c r="V44" s="55">
        <v>7</v>
      </c>
      <c r="W44" s="53">
        <f>Y44-X44</f>
        <v>40521.1</v>
      </c>
      <c r="X44" s="55">
        <v>14</v>
      </c>
      <c r="Y44" s="53">
        <f>AA44-Z44</f>
        <v>40535.1</v>
      </c>
      <c r="Z44" s="55">
        <v>7</v>
      </c>
      <c r="AA44" s="56">
        <f>+AC44-AB44</f>
        <v>40542.1</v>
      </c>
      <c r="AB44" s="55">
        <v>2</v>
      </c>
      <c r="AC44" s="53">
        <f>+AF44-AD44</f>
        <v>40544.1</v>
      </c>
      <c r="AD44" s="57">
        <f>30.5*AE44</f>
        <v>2555.9</v>
      </c>
      <c r="AE44" s="55">
        <v>83.8</v>
      </c>
      <c r="AF44" s="58">
        <v>43100</v>
      </c>
      <c r="AG44" s="58" t="s">
        <v>36</v>
      </c>
      <c r="AH44" s="858" t="s">
        <v>253</v>
      </c>
      <c r="AI44" s="691" t="s">
        <v>496</v>
      </c>
    </row>
    <row r="45" spans="1:37" ht="15" customHeight="1" x14ac:dyDescent="0.2">
      <c r="A45" s="122"/>
      <c r="B45" s="125" t="s">
        <v>16</v>
      </c>
      <c r="C45" s="644"/>
      <c r="D45" s="581"/>
      <c r="E45" s="581"/>
      <c r="F45" s="581"/>
      <c r="G45" s="853"/>
      <c r="H45" s="12">
        <f>H44</f>
        <v>0</v>
      </c>
      <c r="I45" s="616"/>
      <c r="J45" s="618"/>
      <c r="K45" s="232">
        <v>41170</v>
      </c>
      <c r="L45" s="234">
        <v>14</v>
      </c>
      <c r="M45" s="232">
        <f>K45+L45</f>
        <v>41184</v>
      </c>
      <c r="N45" s="190">
        <v>14</v>
      </c>
      <c r="O45" s="232">
        <f>M45+N45</f>
        <v>41198</v>
      </c>
      <c r="P45" s="190"/>
      <c r="Q45" s="232">
        <f>O45+P45</f>
        <v>41198</v>
      </c>
      <c r="R45" s="189"/>
      <c r="S45" s="232">
        <f>Q45+R45</f>
        <v>41198</v>
      </c>
      <c r="T45" s="189"/>
      <c r="U45" s="232">
        <f>S45+T45</f>
        <v>41198</v>
      </c>
      <c r="V45" s="189">
        <v>7</v>
      </c>
      <c r="W45" s="232">
        <f>U45+V45</f>
        <v>41205</v>
      </c>
      <c r="X45" s="189"/>
      <c r="Y45" s="232">
        <f>W45</f>
        <v>41205</v>
      </c>
      <c r="Z45" s="189">
        <v>7</v>
      </c>
      <c r="AA45" s="232">
        <f>Y45+Z45</f>
        <v>41212</v>
      </c>
      <c r="AB45" s="189">
        <v>2</v>
      </c>
      <c r="AC45" s="232">
        <f>AA45+AB45</f>
        <v>41214</v>
      </c>
      <c r="AD45" s="189">
        <v>425</v>
      </c>
      <c r="AE45" s="189">
        <v>14</v>
      </c>
      <c r="AF45" s="233">
        <f>AC45+AD45</f>
        <v>41639</v>
      </c>
      <c r="AG45" s="64" t="s">
        <v>36</v>
      </c>
      <c r="AH45" s="859"/>
      <c r="AI45" s="692"/>
    </row>
    <row r="46" spans="1:37" ht="15" customHeight="1" x14ac:dyDescent="0.2">
      <c r="A46" s="123"/>
      <c r="B46" s="126" t="s">
        <v>0</v>
      </c>
      <c r="C46" s="645"/>
      <c r="D46" s="582"/>
      <c r="E46" s="582"/>
      <c r="F46" s="582"/>
      <c r="G46" s="854"/>
      <c r="H46" s="111"/>
      <c r="I46" s="787"/>
      <c r="J46" s="732"/>
      <c r="K46" s="244">
        <v>41170</v>
      </c>
      <c r="L46" s="243">
        <v>14</v>
      </c>
      <c r="M46" s="244">
        <f>K46+L46</f>
        <v>41184</v>
      </c>
      <c r="N46" s="243">
        <v>14</v>
      </c>
      <c r="O46" s="244">
        <f>M46+N46</f>
        <v>41198</v>
      </c>
      <c r="P46" s="243"/>
      <c r="Q46" s="244">
        <f>O46+P46</f>
        <v>41198</v>
      </c>
      <c r="R46" s="243"/>
      <c r="S46" s="244">
        <f>Q46+R46</f>
        <v>41198</v>
      </c>
      <c r="T46" s="243"/>
      <c r="U46" s="244">
        <f>S46+T46</f>
        <v>41198</v>
      </c>
      <c r="V46" s="243">
        <v>7</v>
      </c>
      <c r="W46" s="244">
        <f>U46+V46</f>
        <v>41205</v>
      </c>
      <c r="X46" s="243"/>
      <c r="Y46" s="244">
        <f>W46+X46</f>
        <v>41205</v>
      </c>
      <c r="Z46" s="243">
        <v>7</v>
      </c>
      <c r="AA46" s="244">
        <f>Y46+Z46</f>
        <v>41212</v>
      </c>
      <c r="AB46" s="243">
        <v>2</v>
      </c>
      <c r="AC46" s="244">
        <f>AA46+AB46</f>
        <v>41214</v>
      </c>
      <c r="AD46" s="245">
        <v>425</v>
      </c>
      <c r="AE46" s="245">
        <v>14</v>
      </c>
      <c r="AF46" s="246">
        <f>+AD46+AC46</f>
        <v>41639</v>
      </c>
      <c r="AG46" s="519">
        <v>42004</v>
      </c>
      <c r="AH46" s="860"/>
      <c r="AI46" s="693"/>
      <c r="AK46" s="394"/>
    </row>
    <row r="47" spans="1:37" ht="15" customHeight="1" x14ac:dyDescent="0.2">
      <c r="A47" s="122"/>
      <c r="B47" s="124" t="s">
        <v>14</v>
      </c>
      <c r="C47" s="643" t="s">
        <v>278</v>
      </c>
      <c r="D47" s="614" t="s">
        <v>324</v>
      </c>
      <c r="E47" s="614" t="s">
        <v>135</v>
      </c>
      <c r="F47" s="614" t="s">
        <v>138</v>
      </c>
      <c r="G47" s="852" t="s">
        <v>254</v>
      </c>
      <c r="H47" s="120"/>
      <c r="I47" s="615" t="s">
        <v>88</v>
      </c>
      <c r="J47" s="617" t="s">
        <v>37</v>
      </c>
      <c r="K47" s="53">
        <f>M47-L47</f>
        <v>40493.1</v>
      </c>
      <c r="L47" s="54">
        <v>14</v>
      </c>
      <c r="M47" s="53">
        <f>O47-N47</f>
        <v>40507.1</v>
      </c>
      <c r="N47" s="54"/>
      <c r="O47" s="53">
        <f>Q47-P47</f>
        <v>40507.1</v>
      </c>
      <c r="P47" s="54">
        <v>14</v>
      </c>
      <c r="Q47" s="53">
        <f>S47-R47</f>
        <v>40521.1</v>
      </c>
      <c r="R47" s="55">
        <v>7</v>
      </c>
      <c r="S47" s="53">
        <f>U47-T47</f>
        <v>40528.1</v>
      </c>
      <c r="T47" s="55"/>
      <c r="U47" s="53">
        <f>W47-V47</f>
        <v>40528.1</v>
      </c>
      <c r="V47" s="55">
        <v>7</v>
      </c>
      <c r="W47" s="53">
        <f>Y47-X47</f>
        <v>40535.1</v>
      </c>
      <c r="X47" s="55"/>
      <c r="Y47" s="53">
        <f>AA47-Z47</f>
        <v>40535.1</v>
      </c>
      <c r="Z47" s="55">
        <v>7</v>
      </c>
      <c r="AA47" s="56">
        <f>+AC47-AB47</f>
        <v>40542.1</v>
      </c>
      <c r="AB47" s="55">
        <v>2</v>
      </c>
      <c r="AC47" s="53">
        <f>+AF47-AD47</f>
        <v>40544.1</v>
      </c>
      <c r="AD47" s="57">
        <f>30.5*AE47</f>
        <v>2555.9</v>
      </c>
      <c r="AE47" s="55">
        <v>83.8</v>
      </c>
      <c r="AF47" s="58">
        <v>43100</v>
      </c>
      <c r="AG47" s="58" t="s">
        <v>36</v>
      </c>
      <c r="AH47" s="858" t="s">
        <v>255</v>
      </c>
      <c r="AI47" s="691" t="s">
        <v>501</v>
      </c>
    </row>
    <row r="48" spans="1:37" ht="15" customHeight="1" x14ac:dyDescent="0.2">
      <c r="A48" s="122"/>
      <c r="B48" s="125" t="s">
        <v>16</v>
      </c>
      <c r="C48" s="644"/>
      <c r="D48" s="581"/>
      <c r="E48" s="581"/>
      <c r="F48" s="581"/>
      <c r="G48" s="853"/>
      <c r="I48" s="616"/>
      <c r="J48" s="618"/>
      <c r="K48" s="232">
        <v>41170</v>
      </c>
      <c r="L48" s="234">
        <v>14</v>
      </c>
      <c r="M48" s="232">
        <f>K48+L48</f>
        <v>41184</v>
      </c>
      <c r="N48" s="190">
        <v>14</v>
      </c>
      <c r="O48" s="232">
        <f>M48+N48</f>
        <v>41198</v>
      </c>
      <c r="P48" s="190"/>
      <c r="Q48" s="232">
        <f>O48+P48</f>
        <v>41198</v>
      </c>
      <c r="R48" s="189"/>
      <c r="S48" s="232">
        <f>Q48+R48</f>
        <v>41198</v>
      </c>
      <c r="T48" s="189"/>
      <c r="U48" s="232">
        <f>S48+T48</f>
        <v>41198</v>
      </c>
      <c r="V48" s="189">
        <v>7</v>
      </c>
      <c r="W48" s="232">
        <f>U48+V48</f>
        <v>41205</v>
      </c>
      <c r="X48" s="189"/>
      <c r="Y48" s="232">
        <f>W48</f>
        <v>41205</v>
      </c>
      <c r="Z48" s="189">
        <v>7</v>
      </c>
      <c r="AA48" s="232">
        <f>Y48+Z48</f>
        <v>41212</v>
      </c>
      <c r="AB48" s="189">
        <v>2</v>
      </c>
      <c r="AC48" s="232">
        <f>AA48+AB48</f>
        <v>41214</v>
      </c>
      <c r="AD48" s="189">
        <v>425</v>
      </c>
      <c r="AE48" s="189">
        <v>14</v>
      </c>
      <c r="AF48" s="233">
        <f>+AD48+AC48</f>
        <v>41639</v>
      </c>
      <c r="AG48" s="64" t="s">
        <v>36</v>
      </c>
      <c r="AH48" s="859"/>
      <c r="AI48" s="692"/>
    </row>
    <row r="49" spans="1:39" ht="15" customHeight="1" x14ac:dyDescent="0.2">
      <c r="A49" s="123"/>
      <c r="B49" s="126" t="s">
        <v>0</v>
      </c>
      <c r="C49" s="645"/>
      <c r="D49" s="582"/>
      <c r="E49" s="582"/>
      <c r="F49" s="582"/>
      <c r="G49" s="854"/>
      <c r="H49" s="111"/>
      <c r="I49" s="787"/>
      <c r="J49" s="732"/>
      <c r="K49" s="244">
        <v>41170</v>
      </c>
      <c r="L49" s="243">
        <v>14</v>
      </c>
      <c r="M49" s="244">
        <f>K49+L49</f>
        <v>41184</v>
      </c>
      <c r="N49" s="243">
        <v>14</v>
      </c>
      <c r="O49" s="244">
        <f>M49+N49</f>
        <v>41198</v>
      </c>
      <c r="P49" s="243"/>
      <c r="Q49" s="244">
        <f>O49+P49</f>
        <v>41198</v>
      </c>
      <c r="R49" s="243"/>
      <c r="S49" s="244">
        <f>Q49+R49</f>
        <v>41198</v>
      </c>
      <c r="T49" s="243"/>
      <c r="U49" s="244">
        <f>S49+T49</f>
        <v>41198</v>
      </c>
      <c r="V49" s="243">
        <v>7</v>
      </c>
      <c r="W49" s="244">
        <f>U49+V49</f>
        <v>41205</v>
      </c>
      <c r="X49" s="243"/>
      <c r="Y49" s="244">
        <f>W49+X49</f>
        <v>41205</v>
      </c>
      <c r="Z49" s="243">
        <v>7</v>
      </c>
      <c r="AA49" s="244">
        <f>Y49+Z49</f>
        <v>41212</v>
      </c>
      <c r="AB49" s="243">
        <v>2</v>
      </c>
      <c r="AC49" s="244">
        <f>AA49+AB49</f>
        <v>41214</v>
      </c>
      <c r="AD49" s="245">
        <v>425</v>
      </c>
      <c r="AE49" s="245">
        <v>14</v>
      </c>
      <c r="AF49" s="246">
        <f>+AD49+AC49</f>
        <v>41639</v>
      </c>
      <c r="AG49" s="519">
        <v>42369</v>
      </c>
      <c r="AH49" s="860"/>
      <c r="AI49" s="693"/>
    </row>
    <row r="50" spans="1:39" ht="15" customHeight="1" x14ac:dyDescent="0.2">
      <c r="A50" s="122"/>
      <c r="B50" s="124" t="s">
        <v>14</v>
      </c>
      <c r="C50" s="643" t="s">
        <v>279</v>
      </c>
      <c r="D50" s="614" t="s">
        <v>325</v>
      </c>
      <c r="E50" s="614" t="s">
        <v>135</v>
      </c>
      <c r="F50" s="614" t="s">
        <v>138</v>
      </c>
      <c r="G50" s="852" t="s">
        <v>256</v>
      </c>
      <c r="H50" s="120"/>
      <c r="I50" s="615" t="s">
        <v>88</v>
      </c>
      <c r="J50" s="617" t="s">
        <v>37</v>
      </c>
      <c r="K50" s="53">
        <f>M50-L50</f>
        <v>40493.1</v>
      </c>
      <c r="L50" s="54">
        <v>14</v>
      </c>
      <c r="M50" s="53">
        <f>O50-N50</f>
        <v>40507.1</v>
      </c>
      <c r="N50" s="54"/>
      <c r="O50" s="53">
        <f>Q50-P50</f>
        <v>40507.1</v>
      </c>
      <c r="P50" s="54">
        <v>14</v>
      </c>
      <c r="Q50" s="53">
        <f>S50-R50</f>
        <v>40521.1</v>
      </c>
      <c r="R50" s="55">
        <v>7</v>
      </c>
      <c r="S50" s="53">
        <f>U50-T50</f>
        <v>40528.1</v>
      </c>
      <c r="T50" s="55"/>
      <c r="U50" s="53">
        <f>W50-V50</f>
        <v>40528.1</v>
      </c>
      <c r="V50" s="55">
        <v>7</v>
      </c>
      <c r="W50" s="53">
        <f>Y50-X50</f>
        <v>40535.1</v>
      </c>
      <c r="X50" s="55"/>
      <c r="Y50" s="53">
        <f>AA50-Z50</f>
        <v>40535.1</v>
      </c>
      <c r="Z50" s="55">
        <v>7</v>
      </c>
      <c r="AA50" s="56">
        <f>+AC50-AB50</f>
        <v>40542.1</v>
      </c>
      <c r="AB50" s="55">
        <v>2</v>
      </c>
      <c r="AC50" s="53">
        <f>+AF50-AD50</f>
        <v>40544.1</v>
      </c>
      <c r="AD50" s="57">
        <f>30.5*AE50</f>
        <v>2555.9</v>
      </c>
      <c r="AE50" s="55">
        <v>83.8</v>
      </c>
      <c r="AF50" s="58">
        <v>43100</v>
      </c>
      <c r="AG50" s="58" t="s">
        <v>36</v>
      </c>
      <c r="AH50" s="858" t="s">
        <v>257</v>
      </c>
      <c r="AI50" s="691" t="s">
        <v>501</v>
      </c>
    </row>
    <row r="51" spans="1:39" ht="15" customHeight="1" x14ac:dyDescent="0.2">
      <c r="A51" s="122"/>
      <c r="B51" s="125" t="s">
        <v>16</v>
      </c>
      <c r="C51" s="644"/>
      <c r="D51" s="581"/>
      <c r="E51" s="581"/>
      <c r="F51" s="581"/>
      <c r="G51" s="853"/>
      <c r="I51" s="616"/>
      <c r="J51" s="618"/>
      <c r="K51" s="232">
        <v>41170</v>
      </c>
      <c r="L51" s="234">
        <v>14</v>
      </c>
      <c r="M51" s="232">
        <f>K51+L51</f>
        <v>41184</v>
      </c>
      <c r="N51" s="190">
        <v>14</v>
      </c>
      <c r="O51" s="232">
        <f>M51+N51</f>
        <v>41198</v>
      </c>
      <c r="P51" s="190"/>
      <c r="Q51" s="232">
        <f>O51+P51</f>
        <v>41198</v>
      </c>
      <c r="R51" s="189"/>
      <c r="S51" s="232">
        <f>Q51+R51</f>
        <v>41198</v>
      </c>
      <c r="T51" s="189"/>
      <c r="U51" s="232">
        <f>S51+T51</f>
        <v>41198</v>
      </c>
      <c r="V51" s="189">
        <v>7</v>
      </c>
      <c r="W51" s="232">
        <f>U51+V51</f>
        <v>41205</v>
      </c>
      <c r="X51" s="189"/>
      <c r="Y51" s="232">
        <f>W51</f>
        <v>41205</v>
      </c>
      <c r="Z51" s="189">
        <v>7</v>
      </c>
      <c r="AA51" s="232">
        <f>Y51+Z51</f>
        <v>41212</v>
      </c>
      <c r="AB51" s="189">
        <v>2</v>
      </c>
      <c r="AC51" s="232">
        <f>AA51+AB51</f>
        <v>41214</v>
      </c>
      <c r="AD51" s="189">
        <v>425</v>
      </c>
      <c r="AE51" s="189">
        <v>14</v>
      </c>
      <c r="AF51" s="233">
        <f>+AD51+AC51</f>
        <v>41639</v>
      </c>
      <c r="AG51" s="64" t="s">
        <v>36</v>
      </c>
      <c r="AH51" s="859"/>
      <c r="AI51" s="692"/>
    </row>
    <row r="52" spans="1:39" ht="15" customHeight="1" x14ac:dyDescent="0.2">
      <c r="A52" s="123"/>
      <c r="B52" s="126" t="s">
        <v>0</v>
      </c>
      <c r="C52" s="645"/>
      <c r="D52" s="582"/>
      <c r="E52" s="582"/>
      <c r="F52" s="582"/>
      <c r="G52" s="854"/>
      <c r="H52" s="111"/>
      <c r="I52" s="787"/>
      <c r="J52" s="732"/>
      <c r="K52" s="244">
        <v>41170</v>
      </c>
      <c r="L52" s="243">
        <v>14</v>
      </c>
      <c r="M52" s="244">
        <f>K52+L52</f>
        <v>41184</v>
      </c>
      <c r="N52" s="243">
        <v>14</v>
      </c>
      <c r="O52" s="244">
        <f>M52+N52</f>
        <v>41198</v>
      </c>
      <c r="P52" s="243"/>
      <c r="Q52" s="244">
        <f>O52+P52</f>
        <v>41198</v>
      </c>
      <c r="R52" s="243"/>
      <c r="S52" s="244">
        <f>Q52+R52</f>
        <v>41198</v>
      </c>
      <c r="T52" s="243"/>
      <c r="U52" s="244">
        <f>S52+T52</f>
        <v>41198</v>
      </c>
      <c r="V52" s="243">
        <v>7</v>
      </c>
      <c r="W52" s="244">
        <f>U52+V52</f>
        <v>41205</v>
      </c>
      <c r="X52" s="243"/>
      <c r="Y52" s="244">
        <f>W52+X52</f>
        <v>41205</v>
      </c>
      <c r="Z52" s="243">
        <v>7</v>
      </c>
      <c r="AA52" s="244">
        <f>Y52+Z52</f>
        <v>41212</v>
      </c>
      <c r="AB52" s="243">
        <v>2</v>
      </c>
      <c r="AC52" s="244">
        <f>AA52+AB52</f>
        <v>41214</v>
      </c>
      <c r="AD52" s="112">
        <v>425</v>
      </c>
      <c r="AE52" s="70">
        <v>14</v>
      </c>
      <c r="AF52" s="73">
        <f>+AD52+AC52</f>
        <v>41639</v>
      </c>
      <c r="AG52" s="519">
        <v>42369</v>
      </c>
      <c r="AH52" s="860"/>
      <c r="AI52" s="693"/>
    </row>
    <row r="53" spans="1:39" ht="15" customHeight="1" x14ac:dyDescent="0.2">
      <c r="A53" s="122"/>
      <c r="B53" s="124" t="s">
        <v>14</v>
      </c>
      <c r="C53" s="643" t="s">
        <v>280</v>
      </c>
      <c r="D53" s="614" t="s">
        <v>326</v>
      </c>
      <c r="E53" s="614" t="s">
        <v>135</v>
      </c>
      <c r="F53" s="614" t="s">
        <v>138</v>
      </c>
      <c r="G53" s="852" t="s">
        <v>258</v>
      </c>
      <c r="H53" s="120"/>
      <c r="I53" s="615" t="s">
        <v>88</v>
      </c>
      <c r="J53" s="617" t="s">
        <v>37</v>
      </c>
      <c r="K53" s="53">
        <f>M53-L53</f>
        <v>40493.1</v>
      </c>
      <c r="L53" s="54">
        <v>14</v>
      </c>
      <c r="M53" s="53">
        <f>O53-N53</f>
        <v>40507.1</v>
      </c>
      <c r="N53" s="54"/>
      <c r="O53" s="53">
        <f>Q53-P53</f>
        <v>40507.1</v>
      </c>
      <c r="P53" s="54">
        <v>14</v>
      </c>
      <c r="Q53" s="53">
        <f>S53-R53</f>
        <v>40521.1</v>
      </c>
      <c r="R53" s="55">
        <v>7</v>
      </c>
      <c r="S53" s="53">
        <f>U53-T53</f>
        <v>40528.1</v>
      </c>
      <c r="T53" s="55"/>
      <c r="U53" s="53">
        <f>W53-V53</f>
        <v>40528.1</v>
      </c>
      <c r="V53" s="55">
        <v>7</v>
      </c>
      <c r="W53" s="53">
        <f>Y53-X53</f>
        <v>40535.1</v>
      </c>
      <c r="X53" s="55"/>
      <c r="Y53" s="53">
        <f>AA53-Z53</f>
        <v>40535.1</v>
      </c>
      <c r="Z53" s="55">
        <v>7</v>
      </c>
      <c r="AA53" s="56">
        <f>+AC53-AB53</f>
        <v>40542.1</v>
      </c>
      <c r="AB53" s="55">
        <v>2</v>
      </c>
      <c r="AC53" s="53">
        <f>+AF53-AD53</f>
        <v>40544.1</v>
      </c>
      <c r="AD53" s="57">
        <f>30.5*AE53</f>
        <v>2555.9</v>
      </c>
      <c r="AE53" s="55">
        <v>83.8</v>
      </c>
      <c r="AF53" s="58">
        <v>43100</v>
      </c>
      <c r="AG53" s="58" t="s">
        <v>36</v>
      </c>
      <c r="AH53" s="858" t="s">
        <v>259</v>
      </c>
      <c r="AI53" s="691" t="s">
        <v>495</v>
      </c>
    </row>
    <row r="54" spans="1:39" ht="15" customHeight="1" x14ac:dyDescent="0.2">
      <c r="A54" s="122"/>
      <c r="B54" s="125" t="s">
        <v>16</v>
      </c>
      <c r="C54" s="644"/>
      <c r="D54" s="581"/>
      <c r="E54" s="581"/>
      <c r="F54" s="581"/>
      <c r="G54" s="853"/>
      <c r="I54" s="616"/>
      <c r="J54" s="618"/>
      <c r="K54" s="232">
        <v>41170</v>
      </c>
      <c r="L54" s="234">
        <v>14</v>
      </c>
      <c r="M54" s="232">
        <f>K54+L54</f>
        <v>41184</v>
      </c>
      <c r="N54" s="190">
        <v>14</v>
      </c>
      <c r="O54" s="232">
        <f>M54+N54</f>
        <v>41198</v>
      </c>
      <c r="P54" s="190"/>
      <c r="Q54" s="232">
        <f>O54+P54</f>
        <v>41198</v>
      </c>
      <c r="R54" s="189"/>
      <c r="S54" s="232">
        <f>Q54+R54</f>
        <v>41198</v>
      </c>
      <c r="T54" s="189"/>
      <c r="U54" s="232">
        <f>S54+T54</f>
        <v>41198</v>
      </c>
      <c r="V54" s="189">
        <v>7</v>
      </c>
      <c r="W54" s="232">
        <f>U54+V54</f>
        <v>41205</v>
      </c>
      <c r="X54" s="189"/>
      <c r="Y54" s="232">
        <f>W54</f>
        <v>41205</v>
      </c>
      <c r="Z54" s="189">
        <v>7</v>
      </c>
      <c r="AA54" s="232">
        <f>Y54+Z54</f>
        <v>41212</v>
      </c>
      <c r="AB54" s="189">
        <v>2</v>
      </c>
      <c r="AC54" s="232">
        <f>AA54+AB54</f>
        <v>41214</v>
      </c>
      <c r="AD54" s="189">
        <v>425</v>
      </c>
      <c r="AE54" s="189">
        <v>14</v>
      </c>
      <c r="AF54" s="233">
        <f>+AD54+AC54</f>
        <v>41639</v>
      </c>
      <c r="AG54" s="64" t="s">
        <v>36</v>
      </c>
      <c r="AH54" s="859"/>
      <c r="AI54" s="692"/>
    </row>
    <row r="55" spans="1:39" ht="15" customHeight="1" x14ac:dyDescent="0.2">
      <c r="A55" s="123"/>
      <c r="B55" s="126" t="s">
        <v>0</v>
      </c>
      <c r="C55" s="645"/>
      <c r="D55" s="582"/>
      <c r="E55" s="582"/>
      <c r="F55" s="582"/>
      <c r="G55" s="854"/>
      <c r="H55" s="111"/>
      <c r="I55" s="787"/>
      <c r="J55" s="732"/>
      <c r="K55" s="244">
        <v>41170</v>
      </c>
      <c r="L55" s="243">
        <v>14</v>
      </c>
      <c r="M55" s="244">
        <f>K55+L55</f>
        <v>41184</v>
      </c>
      <c r="N55" s="243">
        <v>14</v>
      </c>
      <c r="O55" s="244">
        <f>M55+N55</f>
        <v>41198</v>
      </c>
      <c r="P55" s="243"/>
      <c r="Q55" s="244">
        <f>O55+P55</f>
        <v>41198</v>
      </c>
      <c r="R55" s="243"/>
      <c r="S55" s="244">
        <f>Q55+R55</f>
        <v>41198</v>
      </c>
      <c r="T55" s="243"/>
      <c r="U55" s="244">
        <f>S55+T55</f>
        <v>41198</v>
      </c>
      <c r="V55" s="243">
        <v>7</v>
      </c>
      <c r="W55" s="244">
        <f>U55+V55</f>
        <v>41205</v>
      </c>
      <c r="X55" s="243"/>
      <c r="Y55" s="244">
        <f>W55+X55</f>
        <v>41205</v>
      </c>
      <c r="Z55" s="243">
        <v>7</v>
      </c>
      <c r="AA55" s="244">
        <f>Y55+Z55</f>
        <v>41212</v>
      </c>
      <c r="AB55" s="243">
        <v>2</v>
      </c>
      <c r="AC55" s="244">
        <f>AA55+AB55</f>
        <v>41214</v>
      </c>
      <c r="AD55" s="245">
        <v>425</v>
      </c>
      <c r="AE55" s="245">
        <v>14</v>
      </c>
      <c r="AF55" s="246">
        <f>+AD55+AC55</f>
        <v>41639</v>
      </c>
      <c r="AG55" s="519">
        <v>41733</v>
      </c>
      <c r="AH55" s="860"/>
      <c r="AI55" s="693"/>
      <c r="AK55" s="51"/>
    </row>
    <row r="56" spans="1:39" ht="15" customHeight="1" x14ac:dyDescent="0.2">
      <c r="A56" s="122"/>
      <c r="B56" s="124" t="s">
        <v>14</v>
      </c>
      <c r="C56" s="643" t="s">
        <v>281</v>
      </c>
      <c r="D56" s="614" t="s">
        <v>327</v>
      </c>
      <c r="E56" s="614" t="s">
        <v>135</v>
      </c>
      <c r="F56" s="614" t="s">
        <v>138</v>
      </c>
      <c r="G56" s="852" t="s">
        <v>261</v>
      </c>
      <c r="H56" s="120"/>
      <c r="I56" s="615" t="s">
        <v>88</v>
      </c>
      <c r="J56" s="617" t="s">
        <v>37</v>
      </c>
      <c r="K56" s="53">
        <f>M56-L56</f>
        <v>40493.1</v>
      </c>
      <c r="L56" s="54">
        <v>14</v>
      </c>
      <c r="M56" s="53">
        <f>O56-N56</f>
        <v>40507.1</v>
      </c>
      <c r="N56" s="54"/>
      <c r="O56" s="53">
        <f>Q56-P56</f>
        <v>40507.1</v>
      </c>
      <c r="P56" s="54">
        <v>14</v>
      </c>
      <c r="Q56" s="53">
        <f>S56-R56</f>
        <v>40521.1</v>
      </c>
      <c r="R56" s="55">
        <v>7</v>
      </c>
      <c r="S56" s="53">
        <f>U56-T56</f>
        <v>40528.1</v>
      </c>
      <c r="T56" s="55"/>
      <c r="U56" s="53">
        <f>W56-V56</f>
        <v>40528.1</v>
      </c>
      <c r="V56" s="55">
        <v>7</v>
      </c>
      <c r="W56" s="53">
        <f>Y56-X56</f>
        <v>40535.1</v>
      </c>
      <c r="X56" s="55"/>
      <c r="Y56" s="53">
        <f>AA56-Z56</f>
        <v>40535.1</v>
      </c>
      <c r="Z56" s="55">
        <v>7</v>
      </c>
      <c r="AA56" s="56">
        <f>+AC56-AB56</f>
        <v>40542.1</v>
      </c>
      <c r="AB56" s="55">
        <v>2</v>
      </c>
      <c r="AC56" s="53">
        <f>+AF56-AD56</f>
        <v>40544.1</v>
      </c>
      <c r="AD56" s="57">
        <f>30.5*AE56</f>
        <v>2555.9</v>
      </c>
      <c r="AE56" s="55">
        <v>83.8</v>
      </c>
      <c r="AF56" s="58">
        <v>43100</v>
      </c>
      <c r="AG56" s="58" t="s">
        <v>36</v>
      </c>
      <c r="AH56" s="858" t="s">
        <v>262</v>
      </c>
      <c r="AI56" s="691" t="s">
        <v>496</v>
      </c>
    </row>
    <row r="57" spans="1:39" ht="15" customHeight="1" x14ac:dyDescent="0.2">
      <c r="A57" s="122"/>
      <c r="B57" s="125" t="s">
        <v>16</v>
      </c>
      <c r="C57" s="644"/>
      <c r="D57" s="581"/>
      <c r="E57" s="581"/>
      <c r="F57" s="581"/>
      <c r="G57" s="853"/>
      <c r="I57" s="616"/>
      <c r="J57" s="618"/>
      <c r="K57" s="232">
        <v>41170</v>
      </c>
      <c r="L57" s="234">
        <v>14</v>
      </c>
      <c r="M57" s="232">
        <f>K57+L57</f>
        <v>41184</v>
      </c>
      <c r="N57" s="190">
        <v>14</v>
      </c>
      <c r="O57" s="232">
        <f>M57+N57</f>
        <v>41198</v>
      </c>
      <c r="P57" s="190"/>
      <c r="Q57" s="232">
        <f>O57+P57</f>
        <v>41198</v>
      </c>
      <c r="R57" s="189"/>
      <c r="S57" s="232">
        <f>Q57+R57</f>
        <v>41198</v>
      </c>
      <c r="T57" s="189"/>
      <c r="U57" s="232">
        <f>S57+T57</f>
        <v>41198</v>
      </c>
      <c r="V57" s="189">
        <v>7</v>
      </c>
      <c r="W57" s="232">
        <f>U57+V57</f>
        <v>41205</v>
      </c>
      <c r="X57" s="189"/>
      <c r="Y57" s="232">
        <f>W57</f>
        <v>41205</v>
      </c>
      <c r="Z57" s="189">
        <v>7</v>
      </c>
      <c r="AA57" s="232">
        <f>Y57+Z57</f>
        <v>41212</v>
      </c>
      <c r="AB57" s="189">
        <v>2</v>
      </c>
      <c r="AC57" s="232">
        <f>AA57+AB57</f>
        <v>41214</v>
      </c>
      <c r="AD57" s="189">
        <v>425</v>
      </c>
      <c r="AE57" s="189">
        <v>14</v>
      </c>
      <c r="AF57" s="233">
        <f>+AD57+AC57</f>
        <v>41639</v>
      </c>
      <c r="AG57" s="64" t="s">
        <v>36</v>
      </c>
      <c r="AH57" s="859"/>
      <c r="AI57" s="692"/>
    </row>
    <row r="58" spans="1:39" ht="15" customHeight="1" x14ac:dyDescent="0.2">
      <c r="A58" s="123"/>
      <c r="B58" s="126" t="s">
        <v>0</v>
      </c>
      <c r="C58" s="645"/>
      <c r="D58" s="582"/>
      <c r="E58" s="582"/>
      <c r="F58" s="582"/>
      <c r="G58" s="854"/>
      <c r="H58" s="111"/>
      <c r="I58" s="787"/>
      <c r="J58" s="732"/>
      <c r="K58" s="244">
        <v>41170</v>
      </c>
      <c r="L58" s="243">
        <v>14</v>
      </c>
      <c r="M58" s="244">
        <f>K58+L58</f>
        <v>41184</v>
      </c>
      <c r="N58" s="243">
        <v>14</v>
      </c>
      <c r="O58" s="244">
        <f>M58+N58</f>
        <v>41198</v>
      </c>
      <c r="P58" s="243"/>
      <c r="Q58" s="244">
        <f>O58+P58</f>
        <v>41198</v>
      </c>
      <c r="R58" s="243"/>
      <c r="S58" s="244">
        <f>Q58+R58</f>
        <v>41198</v>
      </c>
      <c r="T58" s="243"/>
      <c r="U58" s="244">
        <f>S58+T58</f>
        <v>41198</v>
      </c>
      <c r="V58" s="243">
        <v>7</v>
      </c>
      <c r="W58" s="244">
        <f>U58+V58</f>
        <v>41205</v>
      </c>
      <c r="X58" s="243"/>
      <c r="Y58" s="244">
        <f>W58+X58</f>
        <v>41205</v>
      </c>
      <c r="Z58" s="243">
        <v>7</v>
      </c>
      <c r="AA58" s="244">
        <f>Y58+Z58</f>
        <v>41212</v>
      </c>
      <c r="AB58" s="243">
        <v>2</v>
      </c>
      <c r="AC58" s="244">
        <f>AA58+AB58</f>
        <v>41214</v>
      </c>
      <c r="AD58" s="245">
        <v>425</v>
      </c>
      <c r="AE58" s="245">
        <v>14</v>
      </c>
      <c r="AF58" s="246">
        <f>+AD58+AC58</f>
        <v>41639</v>
      </c>
      <c r="AG58" s="543" t="s">
        <v>264</v>
      </c>
      <c r="AH58" s="860"/>
      <c r="AI58" s="693"/>
    </row>
    <row r="59" spans="1:39" ht="15" customHeight="1" x14ac:dyDescent="0.2">
      <c r="A59" s="122"/>
      <c r="B59" s="124" t="s">
        <v>14</v>
      </c>
      <c r="C59" s="643" t="s">
        <v>282</v>
      </c>
      <c r="D59" s="614" t="s">
        <v>328</v>
      </c>
      <c r="E59" s="614" t="s">
        <v>135</v>
      </c>
      <c r="F59" s="614" t="s">
        <v>138</v>
      </c>
      <c r="G59" s="852" t="s">
        <v>447</v>
      </c>
      <c r="H59" s="120"/>
      <c r="I59" s="615" t="s">
        <v>88</v>
      </c>
      <c r="J59" s="617" t="s">
        <v>37</v>
      </c>
      <c r="K59" s="53">
        <f>M59-L59</f>
        <v>40493.1</v>
      </c>
      <c r="L59" s="54">
        <v>14</v>
      </c>
      <c r="M59" s="53">
        <f>O59-N59</f>
        <v>40507.1</v>
      </c>
      <c r="N59" s="54"/>
      <c r="O59" s="53">
        <f>Q59-P59</f>
        <v>40507.1</v>
      </c>
      <c r="P59" s="54">
        <v>14</v>
      </c>
      <c r="Q59" s="53">
        <f>S59-R59</f>
        <v>40521.1</v>
      </c>
      <c r="R59" s="55">
        <v>7</v>
      </c>
      <c r="S59" s="53">
        <f>U59-T59</f>
        <v>40528.1</v>
      </c>
      <c r="T59" s="55"/>
      <c r="U59" s="53">
        <f>W59-V59</f>
        <v>40528.1</v>
      </c>
      <c r="V59" s="55">
        <v>7</v>
      </c>
      <c r="W59" s="53">
        <f>Y59-X59</f>
        <v>40535.1</v>
      </c>
      <c r="X59" s="55"/>
      <c r="Y59" s="53">
        <f>AA59-Z59</f>
        <v>40535.1</v>
      </c>
      <c r="Z59" s="55">
        <v>7</v>
      </c>
      <c r="AA59" s="56">
        <f>+AC59-AB59</f>
        <v>40542.1</v>
      </c>
      <c r="AB59" s="55">
        <v>2</v>
      </c>
      <c r="AC59" s="53">
        <f>+AF59-AD59</f>
        <v>40544.1</v>
      </c>
      <c r="AD59" s="57">
        <f>30.5*AE59</f>
        <v>2555.9</v>
      </c>
      <c r="AE59" s="55">
        <v>83.8</v>
      </c>
      <c r="AF59" s="58">
        <v>43100</v>
      </c>
      <c r="AG59" s="58" t="s">
        <v>36</v>
      </c>
      <c r="AH59" s="858" t="s">
        <v>260</v>
      </c>
      <c r="AI59" s="691" t="s">
        <v>501</v>
      </c>
    </row>
    <row r="60" spans="1:39" ht="15" customHeight="1" x14ac:dyDescent="0.2">
      <c r="A60" s="122"/>
      <c r="B60" s="125" t="s">
        <v>16</v>
      </c>
      <c r="C60" s="644"/>
      <c r="D60" s="581"/>
      <c r="E60" s="581"/>
      <c r="F60" s="581"/>
      <c r="G60" s="853"/>
      <c r="I60" s="616"/>
      <c r="J60" s="618"/>
      <c r="K60" s="232">
        <v>41170</v>
      </c>
      <c r="L60" s="234">
        <v>14</v>
      </c>
      <c r="M60" s="232">
        <f>K60+L60</f>
        <v>41184</v>
      </c>
      <c r="N60" s="190">
        <v>14</v>
      </c>
      <c r="O60" s="232">
        <f>M60+N60</f>
        <v>41198</v>
      </c>
      <c r="P60" s="190"/>
      <c r="Q60" s="232">
        <f>O60+P60</f>
        <v>41198</v>
      </c>
      <c r="R60" s="189"/>
      <c r="S60" s="232">
        <f>Q60+R60</f>
        <v>41198</v>
      </c>
      <c r="T60" s="189"/>
      <c r="U60" s="232">
        <f>S60+T60</f>
        <v>41198</v>
      </c>
      <c r="V60" s="189">
        <v>7</v>
      </c>
      <c r="W60" s="232">
        <f>U60+V60</f>
        <v>41205</v>
      </c>
      <c r="X60" s="189"/>
      <c r="Y60" s="232">
        <f>W60</f>
        <v>41205</v>
      </c>
      <c r="Z60" s="189">
        <v>7</v>
      </c>
      <c r="AA60" s="232">
        <f>Y60+Z60</f>
        <v>41212</v>
      </c>
      <c r="AB60" s="189">
        <v>2</v>
      </c>
      <c r="AC60" s="232">
        <f>AA60+AB60</f>
        <v>41214</v>
      </c>
      <c r="AD60" s="189">
        <v>425</v>
      </c>
      <c r="AE60" s="189">
        <v>14</v>
      </c>
      <c r="AF60" s="233">
        <f>+AD60+AC60</f>
        <v>41639</v>
      </c>
      <c r="AG60" s="64" t="s">
        <v>36</v>
      </c>
      <c r="AH60" s="859"/>
      <c r="AI60" s="692"/>
    </row>
    <row r="61" spans="1:39" ht="15" customHeight="1" x14ac:dyDescent="0.2">
      <c r="A61" s="123"/>
      <c r="B61" s="126" t="s">
        <v>0</v>
      </c>
      <c r="C61" s="645"/>
      <c r="D61" s="582"/>
      <c r="E61" s="582"/>
      <c r="F61" s="582"/>
      <c r="G61" s="854"/>
      <c r="H61" s="111"/>
      <c r="I61" s="787"/>
      <c r="J61" s="732"/>
      <c r="K61" s="244">
        <v>41170</v>
      </c>
      <c r="L61" s="243">
        <v>14</v>
      </c>
      <c r="M61" s="244">
        <f>K61+L61</f>
        <v>41184</v>
      </c>
      <c r="N61" s="243">
        <v>14</v>
      </c>
      <c r="O61" s="244">
        <f>M61+N61</f>
        <v>41198</v>
      </c>
      <c r="P61" s="243"/>
      <c r="Q61" s="244">
        <f>O61+P61</f>
        <v>41198</v>
      </c>
      <c r="R61" s="243"/>
      <c r="S61" s="244">
        <f>Q61+R61</f>
        <v>41198</v>
      </c>
      <c r="T61" s="243"/>
      <c r="U61" s="244">
        <f>S61+T61</f>
        <v>41198</v>
      </c>
      <c r="V61" s="243">
        <v>7</v>
      </c>
      <c r="W61" s="244">
        <f>U61+V61</f>
        <v>41205</v>
      </c>
      <c r="X61" s="243"/>
      <c r="Y61" s="244">
        <f>W61+X61</f>
        <v>41205</v>
      </c>
      <c r="Z61" s="243">
        <v>7</v>
      </c>
      <c r="AA61" s="244">
        <f>Y61+Z61</f>
        <v>41212</v>
      </c>
      <c r="AB61" s="243">
        <v>2</v>
      </c>
      <c r="AC61" s="244">
        <f>AA61+AB61</f>
        <v>41214</v>
      </c>
      <c r="AD61" s="245">
        <v>425</v>
      </c>
      <c r="AE61" s="245">
        <v>14</v>
      </c>
      <c r="AF61" s="246">
        <f>+AD61+AC61</f>
        <v>41639</v>
      </c>
      <c r="AG61" s="519">
        <v>42369</v>
      </c>
      <c r="AH61" s="860"/>
      <c r="AI61" s="693"/>
    </row>
    <row r="62" spans="1:39" ht="15" customHeight="1" x14ac:dyDescent="0.2">
      <c r="A62" s="122"/>
      <c r="B62" s="124" t="s">
        <v>14</v>
      </c>
      <c r="C62" s="643" t="s">
        <v>283</v>
      </c>
      <c r="D62" s="614" t="s">
        <v>329</v>
      </c>
      <c r="E62" s="614" t="s">
        <v>135</v>
      </c>
      <c r="F62" s="614" t="s">
        <v>138</v>
      </c>
      <c r="G62" s="852" t="s">
        <v>441</v>
      </c>
      <c r="H62" s="120"/>
      <c r="I62" s="615" t="s">
        <v>88</v>
      </c>
      <c r="J62" s="617" t="s">
        <v>37</v>
      </c>
      <c r="K62" s="53">
        <f>M62-L62</f>
        <v>40493.1</v>
      </c>
      <c r="L62" s="54">
        <v>14</v>
      </c>
      <c r="M62" s="53">
        <f>O62-N62</f>
        <v>40507.1</v>
      </c>
      <c r="N62" s="54"/>
      <c r="O62" s="53">
        <f>Q62-P62</f>
        <v>40507.1</v>
      </c>
      <c r="P62" s="54">
        <v>14</v>
      </c>
      <c r="Q62" s="53">
        <f>S62-R62</f>
        <v>40521.1</v>
      </c>
      <c r="R62" s="55">
        <v>7</v>
      </c>
      <c r="S62" s="53">
        <f>U62-T62</f>
        <v>40528.1</v>
      </c>
      <c r="T62" s="55"/>
      <c r="U62" s="53">
        <f>W62-V62</f>
        <v>40528.1</v>
      </c>
      <c r="V62" s="55">
        <v>7</v>
      </c>
      <c r="W62" s="53">
        <f>Y62-X62</f>
        <v>40535.1</v>
      </c>
      <c r="X62" s="55"/>
      <c r="Y62" s="53">
        <f>AA62-Z62</f>
        <v>40535.1</v>
      </c>
      <c r="Z62" s="55">
        <v>7</v>
      </c>
      <c r="AA62" s="56">
        <f>+AC62-AB62</f>
        <v>40542.1</v>
      </c>
      <c r="AB62" s="55">
        <v>2</v>
      </c>
      <c r="AC62" s="53">
        <f>+AF62-AD62</f>
        <v>40544.1</v>
      </c>
      <c r="AD62" s="57">
        <f>30.5*AE62</f>
        <v>2555.9</v>
      </c>
      <c r="AE62" s="55">
        <v>83.8</v>
      </c>
      <c r="AF62" s="58">
        <v>43100</v>
      </c>
      <c r="AG62" s="58" t="s">
        <v>36</v>
      </c>
      <c r="AH62" s="858" t="s">
        <v>263</v>
      </c>
      <c r="AI62" s="691" t="s">
        <v>495</v>
      </c>
      <c r="AM62" s="394"/>
    </row>
    <row r="63" spans="1:39" ht="15" customHeight="1" x14ac:dyDescent="0.2">
      <c r="A63" s="122"/>
      <c r="B63" s="125" t="s">
        <v>16</v>
      </c>
      <c r="C63" s="644"/>
      <c r="D63" s="581"/>
      <c r="E63" s="581"/>
      <c r="F63" s="581"/>
      <c r="G63" s="853"/>
      <c r="H63" s="12">
        <f>H62</f>
        <v>0</v>
      </c>
      <c r="I63" s="616"/>
      <c r="J63" s="618"/>
      <c r="K63" s="232">
        <v>41170</v>
      </c>
      <c r="L63" s="234">
        <v>14</v>
      </c>
      <c r="M63" s="232">
        <f>K63+L63</f>
        <v>41184</v>
      </c>
      <c r="N63" s="190">
        <v>14</v>
      </c>
      <c r="O63" s="232">
        <f>M63+N63</f>
        <v>41198</v>
      </c>
      <c r="P63" s="190"/>
      <c r="Q63" s="232">
        <f>O63+P63</f>
        <v>41198</v>
      </c>
      <c r="R63" s="189"/>
      <c r="S63" s="232">
        <f>Q63+R63</f>
        <v>41198</v>
      </c>
      <c r="T63" s="189"/>
      <c r="U63" s="232">
        <f>S63+T63</f>
        <v>41198</v>
      </c>
      <c r="V63" s="189">
        <v>7</v>
      </c>
      <c r="W63" s="232">
        <f>U63+V63</f>
        <v>41205</v>
      </c>
      <c r="X63" s="189"/>
      <c r="Y63" s="232">
        <f>W63</f>
        <v>41205</v>
      </c>
      <c r="Z63" s="189">
        <v>7</v>
      </c>
      <c r="AA63" s="232">
        <f>Y63+Z63</f>
        <v>41212</v>
      </c>
      <c r="AB63" s="189">
        <v>2</v>
      </c>
      <c r="AC63" s="232">
        <f>AA63+AB63</f>
        <v>41214</v>
      </c>
      <c r="AD63" s="189">
        <v>425</v>
      </c>
      <c r="AE63" s="189">
        <v>14</v>
      </c>
      <c r="AF63" s="233">
        <f>+AD63+AC63</f>
        <v>41639</v>
      </c>
      <c r="AG63" s="64" t="s">
        <v>36</v>
      </c>
      <c r="AH63" s="859"/>
      <c r="AI63" s="692"/>
    </row>
    <row r="64" spans="1:39" ht="15" customHeight="1" x14ac:dyDescent="0.2">
      <c r="A64" s="123"/>
      <c r="B64" s="126" t="s">
        <v>0</v>
      </c>
      <c r="C64" s="645"/>
      <c r="D64" s="582"/>
      <c r="E64" s="582"/>
      <c r="F64" s="582"/>
      <c r="G64" s="854"/>
      <c r="H64" s="111"/>
      <c r="I64" s="787"/>
      <c r="J64" s="732"/>
      <c r="K64" s="244">
        <v>41170</v>
      </c>
      <c r="L64" s="243">
        <v>14</v>
      </c>
      <c r="M64" s="244">
        <f>K64+L64</f>
        <v>41184</v>
      </c>
      <c r="N64" s="243">
        <v>14</v>
      </c>
      <c r="O64" s="244">
        <f>M64+N64</f>
        <v>41198</v>
      </c>
      <c r="P64" s="243"/>
      <c r="Q64" s="244">
        <f>O64+P64</f>
        <v>41198</v>
      </c>
      <c r="R64" s="243"/>
      <c r="S64" s="244">
        <f>Q64+R64</f>
        <v>41198</v>
      </c>
      <c r="T64" s="243"/>
      <c r="U64" s="244">
        <f>S64+T64</f>
        <v>41198</v>
      </c>
      <c r="V64" s="243">
        <v>7</v>
      </c>
      <c r="W64" s="244">
        <f>U64+V64</f>
        <v>41205</v>
      </c>
      <c r="X64" s="243"/>
      <c r="Y64" s="244">
        <f>W64+X64</f>
        <v>41205</v>
      </c>
      <c r="Z64" s="243">
        <v>7</v>
      </c>
      <c r="AA64" s="244">
        <f>Y64+Z64</f>
        <v>41212</v>
      </c>
      <c r="AB64" s="243">
        <v>2</v>
      </c>
      <c r="AC64" s="244">
        <f>AA64+AB64</f>
        <v>41214</v>
      </c>
      <c r="AD64" s="245">
        <v>425</v>
      </c>
      <c r="AE64" s="245">
        <v>14</v>
      </c>
      <c r="AF64" s="246">
        <f>+AD64+AC64</f>
        <v>41639</v>
      </c>
      <c r="AG64" s="519">
        <v>42262</v>
      </c>
      <c r="AH64" s="860"/>
      <c r="AI64" s="693"/>
    </row>
    <row r="65" spans="1:35" ht="15" customHeight="1" x14ac:dyDescent="0.2">
      <c r="A65" s="122"/>
      <c r="B65" s="124" t="s">
        <v>14</v>
      </c>
      <c r="C65" s="643" t="s">
        <v>284</v>
      </c>
      <c r="D65" s="614" t="s">
        <v>330</v>
      </c>
      <c r="E65" s="614" t="s">
        <v>135</v>
      </c>
      <c r="F65" s="614" t="s">
        <v>138</v>
      </c>
      <c r="G65" s="852" t="s">
        <v>177</v>
      </c>
      <c r="H65" s="120"/>
      <c r="I65" s="615" t="s">
        <v>88</v>
      </c>
      <c r="J65" s="617" t="s">
        <v>37</v>
      </c>
      <c r="K65" s="53">
        <f>M65-L65</f>
        <v>40493.1</v>
      </c>
      <c r="L65" s="54">
        <v>14</v>
      </c>
      <c r="M65" s="53">
        <f>O65-N65</f>
        <v>40507.1</v>
      </c>
      <c r="N65" s="54"/>
      <c r="O65" s="53">
        <f>Q65-P65</f>
        <v>40507.1</v>
      </c>
      <c r="P65" s="54">
        <v>14</v>
      </c>
      <c r="Q65" s="53">
        <f>S65-R65</f>
        <v>40521.1</v>
      </c>
      <c r="R65" s="55">
        <v>7</v>
      </c>
      <c r="S65" s="53">
        <f>U65-T65</f>
        <v>40528.1</v>
      </c>
      <c r="T65" s="55"/>
      <c r="U65" s="53">
        <f>W65-V65</f>
        <v>40528.1</v>
      </c>
      <c r="V65" s="55">
        <v>7</v>
      </c>
      <c r="W65" s="53">
        <f>Y65-X65</f>
        <v>40535.1</v>
      </c>
      <c r="X65" s="55"/>
      <c r="Y65" s="53">
        <f>AA65-Z65</f>
        <v>40535.1</v>
      </c>
      <c r="Z65" s="55">
        <v>7</v>
      </c>
      <c r="AA65" s="56">
        <f>+AC65-AB65</f>
        <v>40542.1</v>
      </c>
      <c r="AB65" s="55">
        <v>2</v>
      </c>
      <c r="AC65" s="53">
        <f>+AF65-AD65</f>
        <v>40544.1</v>
      </c>
      <c r="AD65" s="57">
        <f>30.5*AE65</f>
        <v>2555.9</v>
      </c>
      <c r="AE65" s="55">
        <v>83.8</v>
      </c>
      <c r="AF65" s="58">
        <v>43100</v>
      </c>
      <c r="AG65" s="58" t="s">
        <v>36</v>
      </c>
      <c r="AH65" s="864" t="s">
        <v>459</v>
      </c>
      <c r="AI65" s="691" t="s">
        <v>497</v>
      </c>
    </row>
    <row r="66" spans="1:35" ht="15" customHeight="1" x14ac:dyDescent="0.2">
      <c r="A66" s="122"/>
      <c r="B66" s="125" t="s">
        <v>16</v>
      </c>
      <c r="C66" s="644"/>
      <c r="D66" s="581"/>
      <c r="E66" s="581"/>
      <c r="F66" s="581"/>
      <c r="G66" s="853"/>
      <c r="I66" s="616"/>
      <c r="J66" s="618"/>
      <c r="K66" s="232">
        <v>41170</v>
      </c>
      <c r="L66" s="234">
        <v>14</v>
      </c>
      <c r="M66" s="232">
        <f>K66+L66</f>
        <v>41184</v>
      </c>
      <c r="N66" s="190">
        <v>14</v>
      </c>
      <c r="O66" s="232">
        <f>M66+N66</f>
        <v>41198</v>
      </c>
      <c r="P66" s="190"/>
      <c r="Q66" s="232">
        <f>O66+P66</f>
        <v>41198</v>
      </c>
      <c r="R66" s="189"/>
      <c r="S66" s="232">
        <f>Q66+R66</f>
        <v>41198</v>
      </c>
      <c r="T66" s="189"/>
      <c r="U66" s="232">
        <f>S66+T66</f>
        <v>41198</v>
      </c>
      <c r="V66" s="189">
        <v>7</v>
      </c>
      <c r="W66" s="232">
        <f>U66+V66</f>
        <v>41205</v>
      </c>
      <c r="X66" s="189"/>
      <c r="Y66" s="232">
        <f>W66</f>
        <v>41205</v>
      </c>
      <c r="Z66" s="189">
        <v>7</v>
      </c>
      <c r="AA66" s="232">
        <f>Y66+Z66</f>
        <v>41212</v>
      </c>
      <c r="AB66" s="189">
        <v>2</v>
      </c>
      <c r="AC66" s="232">
        <f>AA66+AB66</f>
        <v>41214</v>
      </c>
      <c r="AD66" s="189">
        <v>425</v>
      </c>
      <c r="AE66" s="189">
        <v>14</v>
      </c>
      <c r="AF66" s="233">
        <f>+AD66+AC66</f>
        <v>41639</v>
      </c>
      <c r="AG66" s="64" t="s">
        <v>36</v>
      </c>
      <c r="AH66" s="865"/>
      <c r="AI66" s="692"/>
    </row>
    <row r="67" spans="1:35" ht="15" customHeight="1" x14ac:dyDescent="0.2">
      <c r="A67" s="123"/>
      <c r="B67" s="126" t="s">
        <v>0</v>
      </c>
      <c r="C67" s="645"/>
      <c r="D67" s="582"/>
      <c r="E67" s="582"/>
      <c r="F67" s="582"/>
      <c r="G67" s="854"/>
      <c r="H67" s="111"/>
      <c r="I67" s="787"/>
      <c r="J67" s="732"/>
      <c r="K67" s="244">
        <f>+M67-L67</f>
        <v>40500</v>
      </c>
      <c r="L67" s="243">
        <v>14</v>
      </c>
      <c r="M67" s="244">
        <f>+O67-N67</f>
        <v>40514</v>
      </c>
      <c r="N67" s="243">
        <v>14</v>
      </c>
      <c r="O67" s="244">
        <f>+Q67-P67</f>
        <v>40528</v>
      </c>
      <c r="P67" s="243"/>
      <c r="Q67" s="244">
        <f>+S67-R67</f>
        <v>40528</v>
      </c>
      <c r="R67" s="243">
        <v>0</v>
      </c>
      <c r="S67" s="244">
        <f>+U67-T67</f>
        <v>40528</v>
      </c>
      <c r="T67" s="243"/>
      <c r="U67" s="244">
        <f>+W67-V67</f>
        <v>40528</v>
      </c>
      <c r="V67" s="243">
        <v>7</v>
      </c>
      <c r="W67" s="244">
        <f>+Y67-X67</f>
        <v>40535</v>
      </c>
      <c r="X67" s="243">
        <v>0</v>
      </c>
      <c r="Y67" s="244">
        <f>+AA67-Z67</f>
        <v>40535</v>
      </c>
      <c r="Z67" s="243">
        <v>7</v>
      </c>
      <c r="AA67" s="244">
        <f>+AC67-AB67</f>
        <v>40542</v>
      </c>
      <c r="AB67" s="243">
        <v>2</v>
      </c>
      <c r="AC67" s="244">
        <v>40544</v>
      </c>
      <c r="AD67" s="245">
        <v>730</v>
      </c>
      <c r="AE67" s="245">
        <v>24</v>
      </c>
      <c r="AF67" s="246">
        <f>+AD67+AC67</f>
        <v>41274</v>
      </c>
      <c r="AG67" s="247" t="s">
        <v>298</v>
      </c>
      <c r="AH67" s="866"/>
      <c r="AI67" s="693"/>
    </row>
    <row r="68" spans="1:35" ht="15" customHeight="1" x14ac:dyDescent="0.2">
      <c r="A68" s="122"/>
      <c r="B68" s="124" t="s">
        <v>14</v>
      </c>
      <c r="C68" s="643" t="s">
        <v>321</v>
      </c>
      <c r="D68" s="614" t="s">
        <v>322</v>
      </c>
      <c r="E68" s="614" t="s">
        <v>135</v>
      </c>
      <c r="F68" s="614" t="s">
        <v>138</v>
      </c>
      <c r="G68" s="852" t="s">
        <v>331</v>
      </c>
      <c r="H68" s="120"/>
      <c r="I68" s="615" t="s">
        <v>88</v>
      </c>
      <c r="J68" s="617" t="s">
        <v>37</v>
      </c>
      <c r="K68" s="53">
        <f>M68-L68</f>
        <v>40451.1</v>
      </c>
      <c r="L68" s="54">
        <v>14</v>
      </c>
      <c r="M68" s="53">
        <f>O68-N68</f>
        <v>40465.1</v>
      </c>
      <c r="N68" s="54">
        <v>14</v>
      </c>
      <c r="O68" s="53">
        <f>Q68-P68</f>
        <v>40479.1</v>
      </c>
      <c r="P68" s="54">
        <v>14</v>
      </c>
      <c r="Q68" s="53">
        <f>S68-R68</f>
        <v>40493.1</v>
      </c>
      <c r="R68" s="55">
        <v>7</v>
      </c>
      <c r="S68" s="53">
        <f>U68-T68</f>
        <v>40500.1</v>
      </c>
      <c r="T68" s="55">
        <v>14</v>
      </c>
      <c r="U68" s="53">
        <f>W68-V68</f>
        <v>40514.1</v>
      </c>
      <c r="V68" s="55">
        <v>7</v>
      </c>
      <c r="W68" s="53">
        <f>Y68-X68</f>
        <v>40521.1</v>
      </c>
      <c r="X68" s="55">
        <v>14</v>
      </c>
      <c r="Y68" s="53">
        <f>AA68-Z68</f>
        <v>40535.1</v>
      </c>
      <c r="Z68" s="55">
        <v>7</v>
      </c>
      <c r="AA68" s="56">
        <f>+AC68-AB68</f>
        <v>40542.1</v>
      </c>
      <c r="AB68" s="55">
        <v>2</v>
      </c>
      <c r="AC68" s="53">
        <f>+AF68-AD68</f>
        <v>40544.1</v>
      </c>
      <c r="AD68" s="57">
        <f>30.5*AE68</f>
        <v>2555.9</v>
      </c>
      <c r="AE68" s="55">
        <v>83.8</v>
      </c>
      <c r="AF68" s="58">
        <v>43100</v>
      </c>
      <c r="AG68" s="58" t="s">
        <v>36</v>
      </c>
      <c r="AH68" s="864" t="s">
        <v>332</v>
      </c>
      <c r="AI68" s="691" t="s">
        <v>494</v>
      </c>
    </row>
    <row r="69" spans="1:35" ht="15" customHeight="1" x14ac:dyDescent="0.2">
      <c r="A69" s="122"/>
      <c r="B69" s="125" t="s">
        <v>16</v>
      </c>
      <c r="C69" s="644"/>
      <c r="D69" s="581"/>
      <c r="E69" s="581"/>
      <c r="F69" s="581"/>
      <c r="G69" s="853"/>
      <c r="I69" s="616"/>
      <c r="J69" s="618"/>
      <c r="K69" s="260"/>
      <c r="Q69" s="11"/>
      <c r="R69" s="63"/>
      <c r="S69" s="11"/>
      <c r="T69" s="63"/>
      <c r="U69" s="11"/>
      <c r="V69" s="63"/>
      <c r="W69" s="11"/>
      <c r="X69" s="63"/>
      <c r="Y69" s="11"/>
      <c r="Z69" s="63"/>
      <c r="AA69" s="11"/>
      <c r="AB69" s="63"/>
      <c r="AC69" s="189"/>
      <c r="AD69" s="189"/>
      <c r="AE69" s="233"/>
      <c r="AF69" s="233"/>
      <c r="AG69" s="64" t="s">
        <v>36</v>
      </c>
      <c r="AH69" s="865"/>
      <c r="AI69" s="692"/>
    </row>
    <row r="70" spans="1:35" ht="15" customHeight="1" x14ac:dyDescent="0.2">
      <c r="A70" s="123"/>
      <c r="B70" s="126" t="s">
        <v>0</v>
      </c>
      <c r="C70" s="645"/>
      <c r="D70" s="582"/>
      <c r="E70" s="582"/>
      <c r="F70" s="582"/>
      <c r="G70" s="854"/>
      <c r="H70" s="111"/>
      <c r="I70" s="787"/>
      <c r="J70" s="732"/>
      <c r="K70" s="244">
        <v>41370</v>
      </c>
      <c r="L70" s="243">
        <v>14</v>
      </c>
      <c r="M70" s="244">
        <f>K70+L70</f>
        <v>41384</v>
      </c>
      <c r="N70" s="243">
        <v>14</v>
      </c>
      <c r="O70" s="244">
        <f>M70+N70</f>
        <v>41398</v>
      </c>
      <c r="P70" s="243">
        <v>14</v>
      </c>
      <c r="Q70" s="244">
        <f>O70+P70</f>
        <v>41412</v>
      </c>
      <c r="R70" s="243">
        <v>7</v>
      </c>
      <c r="S70" s="244">
        <f>Q70+R70</f>
        <v>41419</v>
      </c>
      <c r="T70" s="243">
        <v>14</v>
      </c>
      <c r="U70" s="244">
        <f>S70+T70</f>
        <v>41433</v>
      </c>
      <c r="V70" s="243">
        <v>7</v>
      </c>
      <c r="W70" s="244">
        <f>U70+V70</f>
        <v>41440</v>
      </c>
      <c r="X70" s="243">
        <v>7</v>
      </c>
      <c r="Y70" s="244">
        <f>W70+X70</f>
        <v>41447</v>
      </c>
      <c r="Z70" s="243">
        <v>7</v>
      </c>
      <c r="AA70" s="244">
        <f>Y70+Z70</f>
        <v>41454</v>
      </c>
      <c r="AB70" s="243">
        <v>2</v>
      </c>
      <c r="AC70" s="244">
        <v>41456</v>
      </c>
      <c r="AD70" s="245">
        <f t="shared" ref="AD70:AD77" si="3">30.5*AE70</f>
        <v>91.5</v>
      </c>
      <c r="AE70" s="245">
        <v>3</v>
      </c>
      <c r="AF70" s="246">
        <v>41456</v>
      </c>
      <c r="AG70" s="247" t="s">
        <v>433</v>
      </c>
      <c r="AH70" s="866"/>
      <c r="AI70" s="693"/>
    </row>
    <row r="71" spans="1:35" ht="15" customHeight="1" x14ac:dyDescent="0.2">
      <c r="A71" s="122"/>
      <c r="B71" s="124" t="s">
        <v>14</v>
      </c>
      <c r="C71" s="643" t="s">
        <v>335</v>
      </c>
      <c r="D71" s="614" t="s">
        <v>252</v>
      </c>
      <c r="E71" s="614" t="s">
        <v>135</v>
      </c>
      <c r="F71" s="614" t="s">
        <v>138</v>
      </c>
      <c r="G71" s="855" t="s">
        <v>449</v>
      </c>
      <c r="H71" s="120"/>
      <c r="I71" s="615" t="s">
        <v>81</v>
      </c>
      <c r="J71" s="617" t="s">
        <v>83</v>
      </c>
      <c r="K71" s="53">
        <f>M71-L71</f>
        <v>40451.1</v>
      </c>
      <c r="L71" s="54">
        <v>14</v>
      </c>
      <c r="M71" s="53">
        <f>O71-N71</f>
        <v>40465.1</v>
      </c>
      <c r="N71" s="54">
        <v>14</v>
      </c>
      <c r="O71" s="53">
        <f>Q71-P71</f>
        <v>40479.1</v>
      </c>
      <c r="P71" s="54">
        <v>14</v>
      </c>
      <c r="Q71" s="53">
        <f>S71-R71</f>
        <v>40493.1</v>
      </c>
      <c r="R71" s="55">
        <v>7</v>
      </c>
      <c r="S71" s="53">
        <f>U71-T71</f>
        <v>40500.1</v>
      </c>
      <c r="T71" s="55">
        <v>14</v>
      </c>
      <c r="U71" s="53">
        <f>W71-V71</f>
        <v>40514.1</v>
      </c>
      <c r="V71" s="55">
        <v>7</v>
      </c>
      <c r="W71" s="53">
        <f>Y71-X71</f>
        <v>40521.1</v>
      </c>
      <c r="X71" s="55">
        <v>14</v>
      </c>
      <c r="Y71" s="53">
        <f>AA71-Z71</f>
        <v>40535.1</v>
      </c>
      <c r="Z71" s="55">
        <v>7</v>
      </c>
      <c r="AA71" s="56">
        <f t="shared" ref="AA71:AA77" si="4">+AC71-AB71</f>
        <v>40542.1</v>
      </c>
      <c r="AB71" s="55">
        <v>2</v>
      </c>
      <c r="AC71" s="53">
        <f>+AF71-AD71</f>
        <v>40544.1</v>
      </c>
      <c r="AD71" s="57">
        <f t="shared" si="3"/>
        <v>2555.9</v>
      </c>
      <c r="AE71" s="55">
        <v>83.8</v>
      </c>
      <c r="AF71" s="58">
        <v>43100</v>
      </c>
      <c r="AG71" s="59" t="s">
        <v>36</v>
      </c>
      <c r="AH71" s="864" t="s">
        <v>535</v>
      </c>
      <c r="AI71" s="691" t="s">
        <v>534</v>
      </c>
    </row>
    <row r="72" spans="1:35" ht="15" customHeight="1" x14ac:dyDescent="0.2">
      <c r="A72" s="122"/>
      <c r="B72" s="125" t="s">
        <v>16</v>
      </c>
      <c r="C72" s="644"/>
      <c r="D72" s="581"/>
      <c r="E72" s="581"/>
      <c r="F72" s="581"/>
      <c r="G72" s="856"/>
      <c r="I72" s="616"/>
      <c r="J72" s="618"/>
      <c r="K72" s="313">
        <v>41974</v>
      </c>
      <c r="L72" s="175">
        <v>107</v>
      </c>
      <c r="M72" s="313">
        <v>42081</v>
      </c>
      <c r="N72" s="175"/>
      <c r="O72" s="313" t="s">
        <v>443</v>
      </c>
      <c r="P72" s="175">
        <v>1</v>
      </c>
      <c r="Q72" s="313">
        <v>42136</v>
      </c>
      <c r="R72" s="174">
        <v>160</v>
      </c>
      <c r="S72" s="313">
        <f>Q72+R72</f>
        <v>42296</v>
      </c>
      <c r="T72" s="174">
        <v>7</v>
      </c>
      <c r="U72" s="313">
        <f>S72+T72</f>
        <v>42303</v>
      </c>
      <c r="V72" s="174">
        <v>14</v>
      </c>
      <c r="W72" s="313">
        <f>U72+V72</f>
        <v>42317</v>
      </c>
      <c r="X72" s="174">
        <v>7</v>
      </c>
      <c r="Y72" s="313">
        <f>W72+X72</f>
        <v>42324</v>
      </c>
      <c r="Z72" s="174">
        <v>7</v>
      </c>
      <c r="AA72" s="313">
        <f>Y72+Z72</f>
        <v>42331</v>
      </c>
      <c r="AB72" s="174">
        <v>3</v>
      </c>
      <c r="AC72" s="313">
        <f>AA72+AB72</f>
        <v>42334</v>
      </c>
      <c r="AD72" s="133">
        <v>766</v>
      </c>
      <c r="AE72" s="63">
        <v>25.5</v>
      </c>
      <c r="AF72" s="538">
        <f>AC72+AD72</f>
        <v>43100</v>
      </c>
      <c r="AG72" s="64" t="s">
        <v>36</v>
      </c>
      <c r="AH72" s="865"/>
      <c r="AI72" s="692"/>
    </row>
    <row r="73" spans="1:35" ht="15" customHeight="1" x14ac:dyDescent="0.2">
      <c r="A73" s="123"/>
      <c r="B73" s="126" t="s">
        <v>0</v>
      </c>
      <c r="C73" s="645"/>
      <c r="D73" s="582"/>
      <c r="E73" s="582"/>
      <c r="F73" s="582"/>
      <c r="G73" s="857"/>
      <c r="H73" s="111"/>
      <c r="I73" s="787"/>
      <c r="J73" s="732"/>
      <c r="K73" s="276">
        <f>K72</f>
        <v>41974</v>
      </c>
      <c r="L73" s="277">
        <v>115</v>
      </c>
      <c r="M73" s="276">
        <f>K73+L73</f>
        <v>42089</v>
      </c>
      <c r="N73" s="277">
        <v>1</v>
      </c>
      <c r="O73" s="276">
        <f>M73+N73</f>
        <v>42090</v>
      </c>
      <c r="P73" s="277">
        <v>46</v>
      </c>
      <c r="Q73" s="276">
        <f>O73+P73</f>
        <v>42136</v>
      </c>
      <c r="R73" s="277">
        <v>213</v>
      </c>
      <c r="S73" s="276">
        <f>Q73+R73</f>
        <v>42349</v>
      </c>
      <c r="T73" s="277"/>
      <c r="U73" s="276" t="s">
        <v>443</v>
      </c>
      <c r="V73" s="277"/>
      <c r="W73" s="276" t="s">
        <v>443</v>
      </c>
      <c r="X73" s="277"/>
      <c r="Y73" s="276" t="s">
        <v>443</v>
      </c>
      <c r="Z73" s="277"/>
      <c r="AA73" s="276">
        <v>42385</v>
      </c>
      <c r="AB73" s="277"/>
      <c r="AC73" s="276">
        <f>AA73-15</f>
        <v>42370</v>
      </c>
      <c r="AD73" s="294">
        <v>365</v>
      </c>
      <c r="AE73" s="70">
        <v>12</v>
      </c>
      <c r="AF73" s="73">
        <v>42735</v>
      </c>
      <c r="AG73" s="69"/>
      <c r="AH73" s="866"/>
      <c r="AI73" s="693"/>
    </row>
    <row r="74" spans="1:35" ht="15" customHeight="1" x14ac:dyDescent="0.2">
      <c r="A74" s="122"/>
      <c r="B74" s="124" t="s">
        <v>14</v>
      </c>
      <c r="C74" s="643" t="s">
        <v>336</v>
      </c>
      <c r="D74" s="614" t="s">
        <v>337</v>
      </c>
      <c r="E74" s="614" t="s">
        <v>135</v>
      </c>
      <c r="F74" s="614" t="s">
        <v>138</v>
      </c>
      <c r="G74" s="852" t="s">
        <v>431</v>
      </c>
      <c r="H74" s="120"/>
      <c r="I74" s="615" t="s">
        <v>81</v>
      </c>
      <c r="J74" s="617" t="s">
        <v>37</v>
      </c>
      <c r="K74" s="53">
        <f>M74-L74</f>
        <v>40451.1</v>
      </c>
      <c r="L74" s="54">
        <v>14</v>
      </c>
      <c r="M74" s="53">
        <f>O74-N74</f>
        <v>40465.1</v>
      </c>
      <c r="N74" s="54">
        <v>14</v>
      </c>
      <c r="O74" s="53">
        <f>Q74-P74</f>
        <v>40479.1</v>
      </c>
      <c r="P74" s="54">
        <v>14</v>
      </c>
      <c r="Q74" s="53">
        <f>S74-R74</f>
        <v>40493.1</v>
      </c>
      <c r="R74" s="55">
        <v>7</v>
      </c>
      <c r="S74" s="53">
        <f>U74-T74</f>
        <v>40500.1</v>
      </c>
      <c r="T74" s="55">
        <v>14</v>
      </c>
      <c r="U74" s="53">
        <f>W74-V74</f>
        <v>40514.1</v>
      </c>
      <c r="V74" s="55">
        <v>7</v>
      </c>
      <c r="W74" s="53">
        <f>Y74-X74</f>
        <v>40521.1</v>
      </c>
      <c r="X74" s="55">
        <v>14</v>
      </c>
      <c r="Y74" s="53">
        <f>AA74-Z74</f>
        <v>40535.1</v>
      </c>
      <c r="Z74" s="55">
        <v>7</v>
      </c>
      <c r="AA74" s="56">
        <f t="shared" si="4"/>
        <v>40542.1</v>
      </c>
      <c r="AB74" s="55">
        <v>2</v>
      </c>
      <c r="AC74" s="53">
        <f>+AF74-AD74</f>
        <v>40544.1</v>
      </c>
      <c r="AD74" s="57">
        <f t="shared" si="3"/>
        <v>2555.9</v>
      </c>
      <c r="AE74" s="55">
        <v>83.8</v>
      </c>
      <c r="AF74" s="58">
        <v>43100</v>
      </c>
      <c r="AG74" s="58" t="s">
        <v>36</v>
      </c>
      <c r="AH74" s="864" t="s">
        <v>401</v>
      </c>
      <c r="AI74" s="691" t="s">
        <v>502</v>
      </c>
    </row>
    <row r="75" spans="1:35" ht="15" customHeight="1" x14ac:dyDescent="0.2">
      <c r="A75" s="122"/>
      <c r="B75" s="125" t="s">
        <v>16</v>
      </c>
      <c r="C75" s="644"/>
      <c r="D75" s="581"/>
      <c r="E75" s="581"/>
      <c r="F75" s="581"/>
      <c r="G75" s="853"/>
      <c r="I75" s="616"/>
      <c r="J75" s="618"/>
      <c r="K75" s="232">
        <v>41460</v>
      </c>
      <c r="L75" s="234">
        <v>2</v>
      </c>
      <c r="M75" s="232">
        <f>K75+L75</f>
        <v>41462</v>
      </c>
      <c r="N75" s="234">
        <v>3</v>
      </c>
      <c r="O75" s="232">
        <f>M75+N75</f>
        <v>41465</v>
      </c>
      <c r="P75" s="234">
        <v>1</v>
      </c>
      <c r="Q75" s="232">
        <f>O75+P75</f>
        <v>41466</v>
      </c>
      <c r="R75" s="234">
        <v>80</v>
      </c>
      <c r="S75" s="232">
        <f>Q75+R75</f>
        <v>41546</v>
      </c>
      <c r="T75" s="234">
        <v>37</v>
      </c>
      <c r="U75" s="232">
        <f>S75+T75</f>
        <v>41583</v>
      </c>
      <c r="V75" s="234"/>
      <c r="W75" s="232">
        <f>U75</f>
        <v>41583</v>
      </c>
      <c r="X75" s="189"/>
      <c r="Y75" s="232">
        <f>W75</f>
        <v>41583</v>
      </c>
      <c r="Z75" s="189"/>
      <c r="AA75" s="232">
        <f>Y75</f>
        <v>41583</v>
      </c>
      <c r="AB75" s="189"/>
      <c r="AC75" s="232">
        <f>AA75</f>
        <v>41583</v>
      </c>
      <c r="AD75" s="189">
        <f t="shared" si="3"/>
        <v>1565.26</v>
      </c>
      <c r="AE75" s="189">
        <v>51.32</v>
      </c>
      <c r="AF75" s="233">
        <v>43100</v>
      </c>
      <c r="AG75" s="64" t="s">
        <v>36</v>
      </c>
      <c r="AH75" s="865"/>
      <c r="AI75" s="692"/>
    </row>
    <row r="76" spans="1:35" ht="15" customHeight="1" x14ac:dyDescent="0.2">
      <c r="A76" s="123"/>
      <c r="B76" s="126" t="s">
        <v>0</v>
      </c>
      <c r="C76" s="645"/>
      <c r="D76" s="582"/>
      <c r="E76" s="582"/>
      <c r="F76" s="582"/>
      <c r="G76" s="854"/>
      <c r="H76" s="111"/>
      <c r="I76" s="787"/>
      <c r="J76" s="732"/>
      <c r="K76" s="242">
        <v>41460</v>
      </c>
      <c r="L76" s="243">
        <v>2</v>
      </c>
      <c r="M76" s="244">
        <f>K76+L76</f>
        <v>41462</v>
      </c>
      <c r="N76" s="243">
        <v>3</v>
      </c>
      <c r="O76" s="244">
        <f>M76+N76</f>
        <v>41465</v>
      </c>
      <c r="P76" s="243">
        <v>1</v>
      </c>
      <c r="Q76" s="242">
        <f>O76+P76</f>
        <v>41466</v>
      </c>
      <c r="R76" s="243">
        <v>80</v>
      </c>
      <c r="S76" s="242">
        <f>Q76+R76</f>
        <v>41546</v>
      </c>
      <c r="T76" s="243">
        <v>37</v>
      </c>
      <c r="U76" s="253">
        <f>S76+T76</f>
        <v>41583</v>
      </c>
      <c r="V76" s="254"/>
      <c r="W76" s="253">
        <f>U76</f>
        <v>41583</v>
      </c>
      <c r="X76" s="254"/>
      <c r="Y76" s="253">
        <f>W76</f>
        <v>41583</v>
      </c>
      <c r="Z76" s="254"/>
      <c r="AA76" s="253">
        <v>41583</v>
      </c>
      <c r="AB76" s="254"/>
      <c r="AC76" s="253">
        <v>41583</v>
      </c>
      <c r="AD76" s="343">
        <v>56</v>
      </c>
      <c r="AE76" s="245">
        <f>AD76/30</f>
        <v>1.8666666666666667</v>
      </c>
      <c r="AF76" s="246">
        <f>AC76+AD76</f>
        <v>41639</v>
      </c>
      <c r="AG76" s="247">
        <v>41639</v>
      </c>
      <c r="AH76" s="866"/>
      <c r="AI76" s="693"/>
    </row>
    <row r="77" spans="1:35" ht="15" customHeight="1" x14ac:dyDescent="0.2">
      <c r="A77" s="122"/>
      <c r="B77" s="124" t="s">
        <v>14</v>
      </c>
      <c r="C77" s="643" t="s">
        <v>338</v>
      </c>
      <c r="D77" s="614" t="s">
        <v>339</v>
      </c>
      <c r="E77" s="614" t="s">
        <v>135</v>
      </c>
      <c r="F77" s="614" t="s">
        <v>138</v>
      </c>
      <c r="G77" s="861" t="s">
        <v>398</v>
      </c>
      <c r="H77" s="120"/>
      <c r="I77" s="615" t="s">
        <v>81</v>
      </c>
      <c r="J77" s="617" t="s">
        <v>443</v>
      </c>
      <c r="K77" s="53">
        <f>M77-L77</f>
        <v>41504</v>
      </c>
      <c r="L77" s="54">
        <v>14</v>
      </c>
      <c r="M77" s="53">
        <f>O77-N77</f>
        <v>41518</v>
      </c>
      <c r="N77" s="54">
        <v>14</v>
      </c>
      <c r="O77" s="53">
        <f>Q77-P77</f>
        <v>41532</v>
      </c>
      <c r="P77" s="54">
        <v>14</v>
      </c>
      <c r="Q77" s="53">
        <f>Q76+R76</f>
        <v>41546</v>
      </c>
      <c r="R77" s="55">
        <v>7</v>
      </c>
      <c r="S77" s="53">
        <f>U77-T77</f>
        <v>40500.1</v>
      </c>
      <c r="T77" s="55">
        <v>14</v>
      </c>
      <c r="U77" s="53">
        <f>W77-V77</f>
        <v>40514.1</v>
      </c>
      <c r="V77" s="55">
        <v>7</v>
      </c>
      <c r="W77" s="53">
        <f>Y77-X77</f>
        <v>40521.1</v>
      </c>
      <c r="X77" s="55">
        <v>14</v>
      </c>
      <c r="Y77" s="53">
        <f>AA77-Z77</f>
        <v>40535.1</v>
      </c>
      <c r="Z77" s="55">
        <v>7</v>
      </c>
      <c r="AA77" s="56">
        <f t="shared" si="4"/>
        <v>40542.1</v>
      </c>
      <c r="AB77" s="55">
        <v>2</v>
      </c>
      <c r="AC77" s="53">
        <f>+AF77-AD77</f>
        <v>40544.1</v>
      </c>
      <c r="AD77" s="57">
        <f t="shared" si="3"/>
        <v>2555.9</v>
      </c>
      <c r="AE77" s="55">
        <v>83.8</v>
      </c>
      <c r="AF77" s="58">
        <v>43100</v>
      </c>
      <c r="AG77" s="58" t="s">
        <v>36</v>
      </c>
      <c r="AH77" s="864" t="s">
        <v>427</v>
      </c>
      <c r="AI77" s="867" t="s">
        <v>498</v>
      </c>
    </row>
    <row r="78" spans="1:35" ht="15" customHeight="1" x14ac:dyDescent="0.2">
      <c r="A78" s="122"/>
      <c r="B78" s="125" t="s">
        <v>16</v>
      </c>
      <c r="C78" s="644"/>
      <c r="D78" s="581"/>
      <c r="E78" s="581"/>
      <c r="F78" s="581"/>
      <c r="G78" s="862"/>
      <c r="I78" s="616"/>
      <c r="J78" s="618"/>
      <c r="K78" s="232">
        <v>41456</v>
      </c>
      <c r="L78" s="190">
        <v>2</v>
      </c>
      <c r="M78" s="232">
        <f>K78+L78</f>
        <v>41458</v>
      </c>
      <c r="N78" s="190">
        <v>3</v>
      </c>
      <c r="O78" s="232">
        <f>M78+N78</f>
        <v>41461</v>
      </c>
      <c r="P78" s="190">
        <v>1</v>
      </c>
      <c r="Q78" s="232">
        <f>O78+P78</f>
        <v>41462</v>
      </c>
      <c r="R78" s="189">
        <v>76</v>
      </c>
      <c r="S78" s="232">
        <f>Q78+R78</f>
        <v>41538</v>
      </c>
      <c r="T78" s="189">
        <v>19</v>
      </c>
      <c r="U78" s="232">
        <f>S78+T78</f>
        <v>41557</v>
      </c>
      <c r="V78" s="189">
        <v>14</v>
      </c>
      <c r="W78" s="232">
        <f>U78+V78</f>
        <v>41571</v>
      </c>
      <c r="X78" s="189">
        <v>7</v>
      </c>
      <c r="Y78" s="232">
        <f>W78+X78</f>
        <v>41578</v>
      </c>
      <c r="Z78" s="189">
        <v>14</v>
      </c>
      <c r="AA78" s="232">
        <f>Y78+Z78</f>
        <v>41592</v>
      </c>
      <c r="AB78" s="189">
        <v>3</v>
      </c>
      <c r="AC78" s="232">
        <f>AA78+AB78</f>
        <v>41595</v>
      </c>
      <c r="AD78" s="133">
        <v>1505</v>
      </c>
      <c r="AE78" s="63">
        <v>50.42</v>
      </c>
      <c r="AF78" s="64">
        <f>AC78+AD78</f>
        <v>43100</v>
      </c>
      <c r="AG78" s="64" t="s">
        <v>36</v>
      </c>
      <c r="AH78" s="865"/>
      <c r="AI78" s="868"/>
    </row>
    <row r="79" spans="1:35" s="267" customFormat="1" ht="15" customHeight="1" x14ac:dyDescent="0.2">
      <c r="A79" s="281"/>
      <c r="B79" s="311" t="s">
        <v>0</v>
      </c>
      <c r="C79" s="645"/>
      <c r="D79" s="582"/>
      <c r="E79" s="582"/>
      <c r="F79" s="582"/>
      <c r="G79" s="863"/>
      <c r="H79" s="255"/>
      <c r="I79" s="787"/>
      <c r="J79" s="732"/>
      <c r="K79" s="276">
        <v>41456</v>
      </c>
      <c r="L79" s="277">
        <v>2</v>
      </c>
      <c r="M79" s="276">
        <f>K79+L79</f>
        <v>41458</v>
      </c>
      <c r="N79" s="277">
        <v>3</v>
      </c>
      <c r="O79" s="66">
        <f>M79+N79</f>
        <v>41461</v>
      </c>
      <c r="P79" s="277">
        <v>1</v>
      </c>
      <c r="Q79" s="66">
        <f>O79+P79</f>
        <v>41462</v>
      </c>
      <c r="R79" s="277">
        <v>76</v>
      </c>
      <c r="S79" s="66">
        <f>Q79+R79</f>
        <v>41538</v>
      </c>
      <c r="T79" s="277">
        <v>19</v>
      </c>
      <c r="U79" s="66">
        <f>S79+T79</f>
        <v>41557</v>
      </c>
      <c r="V79" s="256"/>
      <c r="W79" s="255">
        <f>+Y79-X79</f>
        <v>41623</v>
      </c>
      <c r="X79" s="256"/>
      <c r="Y79" s="255">
        <f>+AA79-Z79</f>
        <v>41623</v>
      </c>
      <c r="Z79" s="256"/>
      <c r="AA79" s="253">
        <v>41623</v>
      </c>
      <c r="AB79" s="254">
        <v>17</v>
      </c>
      <c r="AC79" s="253">
        <f>AA79+AB79</f>
        <v>41640</v>
      </c>
      <c r="AD79" s="303">
        <v>364</v>
      </c>
      <c r="AE79" s="303">
        <v>12</v>
      </c>
      <c r="AF79" s="296">
        <f>AC79+AD79</f>
        <v>42004</v>
      </c>
      <c r="AG79" s="519">
        <v>42369</v>
      </c>
      <c r="AH79" s="866"/>
      <c r="AI79" s="869"/>
    </row>
    <row r="80" spans="1:35" ht="15" customHeight="1" x14ac:dyDescent="0.2">
      <c r="A80" s="122"/>
      <c r="B80" s="124" t="s">
        <v>14</v>
      </c>
      <c r="C80" s="643" t="s">
        <v>391</v>
      </c>
      <c r="D80" s="614" t="s">
        <v>390</v>
      </c>
      <c r="E80" s="614" t="s">
        <v>135</v>
      </c>
      <c r="F80" s="614" t="s">
        <v>138</v>
      </c>
      <c r="G80" s="855" t="s">
        <v>399</v>
      </c>
      <c r="H80" s="120"/>
      <c r="I80" s="615" t="s">
        <v>81</v>
      </c>
      <c r="J80" s="617" t="s">
        <v>37</v>
      </c>
      <c r="K80" s="53">
        <f>M80-L80</f>
        <v>40451.1</v>
      </c>
      <c r="L80" s="54">
        <v>14</v>
      </c>
      <c r="M80" s="53">
        <f>O80-N80</f>
        <v>40465.1</v>
      </c>
      <c r="N80" s="54">
        <v>14</v>
      </c>
      <c r="O80" s="53">
        <f>Q80-P80</f>
        <v>40479.1</v>
      </c>
      <c r="P80" s="54">
        <v>14</v>
      </c>
      <c r="Q80" s="53">
        <f>S80-R80</f>
        <v>40493.1</v>
      </c>
      <c r="R80" s="55">
        <v>7</v>
      </c>
      <c r="S80" s="53">
        <f>U80-T80</f>
        <v>40500.1</v>
      </c>
      <c r="T80" s="55">
        <v>14</v>
      </c>
      <c r="U80" s="53">
        <f>W80-V80</f>
        <v>40514.1</v>
      </c>
      <c r="V80" s="55">
        <v>7</v>
      </c>
      <c r="W80" s="53">
        <f>Y80-X80</f>
        <v>40521.1</v>
      </c>
      <c r="X80" s="55">
        <v>14</v>
      </c>
      <c r="Y80" s="53">
        <f>AA80-Z80</f>
        <v>40535.1</v>
      </c>
      <c r="Z80" s="55">
        <v>7</v>
      </c>
      <c r="AA80" s="56">
        <f>+AC80-AB80</f>
        <v>40542.1</v>
      </c>
      <c r="AB80" s="55">
        <v>2</v>
      </c>
      <c r="AC80" s="53">
        <f>+AF80-AD80</f>
        <v>40544.1</v>
      </c>
      <c r="AD80" s="57">
        <f>30.5*AE80</f>
        <v>2555.9</v>
      </c>
      <c r="AE80" s="55">
        <v>83.8</v>
      </c>
      <c r="AF80" s="58">
        <v>43100</v>
      </c>
      <c r="AG80" s="58" t="s">
        <v>36</v>
      </c>
      <c r="AH80" s="864"/>
      <c r="AI80" s="691" t="s">
        <v>499</v>
      </c>
    </row>
    <row r="81" spans="1:39" ht="15" customHeight="1" x14ac:dyDescent="0.2">
      <c r="A81" s="122"/>
      <c r="B81" s="125" t="s">
        <v>16</v>
      </c>
      <c r="C81" s="644"/>
      <c r="D81" s="581"/>
      <c r="E81" s="581"/>
      <c r="F81" s="581"/>
      <c r="G81" s="856"/>
      <c r="I81" s="616"/>
      <c r="J81" s="618"/>
      <c r="K81" s="313">
        <v>41531</v>
      </c>
      <c r="L81" s="175">
        <v>14</v>
      </c>
      <c r="M81" s="313">
        <f>K81+L81</f>
        <v>41545</v>
      </c>
      <c r="N81" s="175">
        <v>7</v>
      </c>
      <c r="O81" s="313">
        <f>M81+N81</f>
        <v>41552</v>
      </c>
      <c r="P81" s="175">
        <v>1</v>
      </c>
      <c r="Q81" s="313">
        <f>Q82</f>
        <v>41620</v>
      </c>
      <c r="R81" s="174">
        <v>21</v>
      </c>
      <c r="S81" s="313">
        <f>Q81+R81</f>
        <v>41641</v>
      </c>
      <c r="T81" s="174">
        <v>7</v>
      </c>
      <c r="U81" s="313">
        <f>S81+T81</f>
        <v>41648</v>
      </c>
      <c r="V81" s="174">
        <v>14</v>
      </c>
      <c r="W81" s="313">
        <f>U81+V81</f>
        <v>41662</v>
      </c>
      <c r="X81" s="174">
        <v>7</v>
      </c>
      <c r="Y81" s="313">
        <f>W81+X81</f>
        <v>41669</v>
      </c>
      <c r="Z81" s="174">
        <v>14</v>
      </c>
      <c r="AA81" s="313">
        <f>Y81+Z81</f>
        <v>41683</v>
      </c>
      <c r="AB81" s="174">
        <v>3</v>
      </c>
      <c r="AC81" s="313">
        <f>AA81+AB81</f>
        <v>41686</v>
      </c>
      <c r="AD81" s="133">
        <v>1414</v>
      </c>
      <c r="AE81" s="63">
        <v>49</v>
      </c>
      <c r="AF81" s="64">
        <f>AC81+AD81</f>
        <v>43100</v>
      </c>
      <c r="AG81" s="64" t="s">
        <v>36</v>
      </c>
      <c r="AH81" s="865"/>
      <c r="AI81" s="692"/>
    </row>
    <row r="82" spans="1:39" ht="15" customHeight="1" x14ac:dyDescent="0.2">
      <c r="A82" s="123"/>
      <c r="B82" s="126" t="s">
        <v>0</v>
      </c>
      <c r="C82" s="645"/>
      <c r="D82" s="582"/>
      <c r="E82" s="582"/>
      <c r="F82" s="582"/>
      <c r="G82" s="857"/>
      <c r="H82" s="111"/>
      <c r="I82" s="787"/>
      <c r="J82" s="732"/>
      <c r="K82" s="111">
        <v>41531</v>
      </c>
      <c r="L82" s="67">
        <v>65</v>
      </c>
      <c r="M82" s="111">
        <f>K82+L82</f>
        <v>41596</v>
      </c>
      <c r="N82" s="67">
        <v>3</v>
      </c>
      <c r="O82" s="111">
        <f>M82+N82</f>
        <v>41599</v>
      </c>
      <c r="P82" s="67">
        <v>21</v>
      </c>
      <c r="Q82" s="111">
        <v>41620</v>
      </c>
      <c r="R82" s="67"/>
      <c r="S82" s="111"/>
      <c r="T82" s="67"/>
      <c r="U82" s="111"/>
      <c r="V82" s="67"/>
      <c r="W82" s="111"/>
      <c r="X82" s="67"/>
      <c r="Y82" s="111"/>
      <c r="Z82" s="67"/>
      <c r="AA82" s="111"/>
      <c r="AB82" s="67"/>
      <c r="AC82" s="127"/>
      <c r="AD82" s="112"/>
      <c r="AE82" s="70"/>
      <c r="AF82" s="73"/>
      <c r="AG82" s="69"/>
      <c r="AH82" s="866"/>
      <c r="AI82" s="693"/>
    </row>
    <row r="83" spans="1:39" ht="15" customHeight="1" x14ac:dyDescent="0.2">
      <c r="A83" s="122"/>
      <c r="B83" s="124" t="s">
        <v>14</v>
      </c>
      <c r="C83" s="643" t="s">
        <v>392</v>
      </c>
      <c r="D83" s="614" t="s">
        <v>393</v>
      </c>
      <c r="E83" s="614" t="s">
        <v>135</v>
      </c>
      <c r="F83" s="614" t="s">
        <v>138</v>
      </c>
      <c r="G83" s="855" t="s">
        <v>400</v>
      </c>
      <c r="H83" s="120"/>
      <c r="I83" s="615" t="s">
        <v>81</v>
      </c>
      <c r="J83" s="617" t="s">
        <v>83</v>
      </c>
      <c r="K83" s="53">
        <f>M83-L83</f>
        <v>40451.1</v>
      </c>
      <c r="L83" s="54">
        <v>14</v>
      </c>
      <c r="M83" s="53">
        <f>O83-N83</f>
        <v>40465.1</v>
      </c>
      <c r="N83" s="54">
        <v>14</v>
      </c>
      <c r="O83" s="53">
        <f>Q83-P83</f>
        <v>40479.1</v>
      </c>
      <c r="P83" s="54">
        <v>14</v>
      </c>
      <c r="Q83" s="53">
        <f>S83-R83</f>
        <v>40493.1</v>
      </c>
      <c r="R83" s="55">
        <v>7</v>
      </c>
      <c r="S83" s="53">
        <f>U83-T83</f>
        <v>40500.1</v>
      </c>
      <c r="T83" s="55">
        <v>14</v>
      </c>
      <c r="U83" s="53">
        <f>W83-V83</f>
        <v>40514.1</v>
      </c>
      <c r="V83" s="55">
        <v>7</v>
      </c>
      <c r="W83" s="53">
        <f>Y83-X83</f>
        <v>40521.1</v>
      </c>
      <c r="X83" s="55">
        <v>14</v>
      </c>
      <c r="Y83" s="53">
        <f>AA83-Z83</f>
        <v>40535.1</v>
      </c>
      <c r="Z83" s="55">
        <v>7</v>
      </c>
      <c r="AA83" s="56">
        <f>+AC83-AB83</f>
        <v>40542.1</v>
      </c>
      <c r="AB83" s="55">
        <v>2</v>
      </c>
      <c r="AC83" s="53">
        <f>+AF83-AD83</f>
        <v>40544.1</v>
      </c>
      <c r="AD83" s="57">
        <f>30.5*AE83</f>
        <v>2555.9</v>
      </c>
      <c r="AE83" s="55">
        <v>83.8</v>
      </c>
      <c r="AF83" s="58">
        <v>43100</v>
      </c>
      <c r="AG83" s="58" t="s">
        <v>36</v>
      </c>
      <c r="AH83" s="864"/>
      <c r="AI83" s="691" t="s">
        <v>521</v>
      </c>
      <c r="AM83" s="394"/>
    </row>
    <row r="84" spans="1:39" ht="15" customHeight="1" x14ac:dyDescent="0.2">
      <c r="A84" s="122"/>
      <c r="B84" s="125" t="s">
        <v>16</v>
      </c>
      <c r="C84" s="644"/>
      <c r="D84" s="581"/>
      <c r="E84" s="581"/>
      <c r="F84" s="581"/>
      <c r="G84" s="856"/>
      <c r="I84" s="616"/>
      <c r="J84" s="618"/>
      <c r="K84" s="313">
        <v>41974</v>
      </c>
      <c r="L84" s="175">
        <v>107</v>
      </c>
      <c r="M84" s="313">
        <v>42081</v>
      </c>
      <c r="N84" s="175"/>
      <c r="O84" s="313" t="s">
        <v>443</v>
      </c>
      <c r="P84" s="175">
        <v>1</v>
      </c>
      <c r="Q84" s="313">
        <v>42136</v>
      </c>
      <c r="R84" s="174">
        <v>180</v>
      </c>
      <c r="S84" s="313">
        <f>Q84+R84</f>
        <v>42316</v>
      </c>
      <c r="T84" s="174">
        <v>7</v>
      </c>
      <c r="U84" s="313" t="s">
        <v>443</v>
      </c>
      <c r="V84" s="174">
        <v>14</v>
      </c>
      <c r="W84" s="313">
        <f>S84+V84+7</f>
        <v>42337</v>
      </c>
      <c r="X84" s="174">
        <v>7</v>
      </c>
      <c r="Y84" s="313" t="s">
        <v>443</v>
      </c>
      <c r="Z84" s="174">
        <v>7</v>
      </c>
      <c r="AA84" s="313">
        <f>W84+14</f>
        <v>42351</v>
      </c>
      <c r="AB84" s="174">
        <v>3</v>
      </c>
      <c r="AC84" s="313">
        <f>AA84+AB84</f>
        <v>42354</v>
      </c>
      <c r="AD84" s="133">
        <v>746</v>
      </c>
      <c r="AE84" s="63">
        <v>25</v>
      </c>
      <c r="AF84" s="64">
        <f>AC84+AD84</f>
        <v>43100</v>
      </c>
      <c r="AG84" s="64" t="s">
        <v>36</v>
      </c>
      <c r="AH84" s="865"/>
      <c r="AI84" s="692"/>
      <c r="AM84" s="394"/>
    </row>
    <row r="85" spans="1:39" s="267" customFormat="1" ht="15" customHeight="1" x14ac:dyDescent="0.2">
      <c r="A85" s="283"/>
      <c r="B85" s="311" t="s">
        <v>0</v>
      </c>
      <c r="C85" s="645"/>
      <c r="D85" s="582"/>
      <c r="E85" s="582"/>
      <c r="F85" s="582"/>
      <c r="G85" s="857"/>
      <c r="H85" s="255"/>
      <c r="I85" s="787"/>
      <c r="J85" s="732"/>
      <c r="K85" s="276">
        <f>K84</f>
        <v>41974</v>
      </c>
      <c r="L85" s="277">
        <v>115</v>
      </c>
      <c r="M85" s="276">
        <f>K85+L85</f>
        <v>42089</v>
      </c>
      <c r="N85" s="277">
        <v>1</v>
      </c>
      <c r="O85" s="276">
        <f>M85+N85</f>
        <v>42090</v>
      </c>
      <c r="P85" s="277">
        <v>46</v>
      </c>
      <c r="Q85" s="276">
        <f>O85+P85</f>
        <v>42136</v>
      </c>
      <c r="R85" s="67"/>
      <c r="S85" s="111"/>
      <c r="T85" s="67"/>
      <c r="U85" s="111"/>
      <c r="V85" s="256"/>
      <c r="W85" s="255"/>
      <c r="X85" s="256"/>
      <c r="Y85" s="255"/>
      <c r="Z85" s="256"/>
      <c r="AA85" s="255"/>
      <c r="AB85" s="256"/>
      <c r="AC85" s="255"/>
      <c r="AD85" s="257"/>
      <c r="AE85" s="257"/>
      <c r="AF85" s="258"/>
      <c r="AG85" s="259"/>
      <c r="AH85" s="866"/>
      <c r="AI85" s="693"/>
    </row>
    <row r="86" spans="1:39" ht="15" customHeight="1" x14ac:dyDescent="0.2">
      <c r="A86" s="122"/>
      <c r="B86" s="124" t="s">
        <v>14</v>
      </c>
      <c r="C86" s="643" t="s">
        <v>395</v>
      </c>
      <c r="D86" s="614" t="s">
        <v>394</v>
      </c>
      <c r="E86" s="614" t="s">
        <v>135</v>
      </c>
      <c r="F86" s="614" t="s">
        <v>138</v>
      </c>
      <c r="G86" s="852" t="s">
        <v>440</v>
      </c>
      <c r="H86" s="120"/>
      <c r="I86" s="615" t="s">
        <v>81</v>
      </c>
      <c r="J86" s="617" t="s">
        <v>83</v>
      </c>
      <c r="K86" s="53">
        <f>M86-L86</f>
        <v>40451.1</v>
      </c>
      <c r="L86" s="54">
        <v>14</v>
      </c>
      <c r="M86" s="53">
        <f>O86-N86</f>
        <v>40465.1</v>
      </c>
      <c r="N86" s="54">
        <v>14</v>
      </c>
      <c r="O86" s="53">
        <f>Q86-P86</f>
        <v>40479.1</v>
      </c>
      <c r="P86" s="54">
        <v>14</v>
      </c>
      <c r="Q86" s="53">
        <f>S86-R86</f>
        <v>40493.1</v>
      </c>
      <c r="R86" s="55">
        <v>7</v>
      </c>
      <c r="S86" s="53">
        <f>U86-T86</f>
        <v>40500.1</v>
      </c>
      <c r="T86" s="55">
        <v>14</v>
      </c>
      <c r="U86" s="53">
        <f>W86-V86</f>
        <v>40514.1</v>
      </c>
      <c r="V86" s="55">
        <v>7</v>
      </c>
      <c r="W86" s="53">
        <f>Y86-X86</f>
        <v>40521.1</v>
      </c>
      <c r="X86" s="55">
        <v>14</v>
      </c>
      <c r="Y86" s="53">
        <f>AA86-Z86</f>
        <v>40535.1</v>
      </c>
      <c r="Z86" s="55">
        <v>7</v>
      </c>
      <c r="AA86" s="56">
        <f>+AC86-AB86</f>
        <v>40542.1</v>
      </c>
      <c r="AB86" s="55">
        <v>2</v>
      </c>
      <c r="AC86" s="53">
        <f>+AF86-AD86</f>
        <v>40544.1</v>
      </c>
      <c r="AD86" s="57">
        <f>30.5*AE86</f>
        <v>2555.9</v>
      </c>
      <c r="AE86" s="55">
        <v>83.8</v>
      </c>
      <c r="AF86" s="58">
        <v>43100</v>
      </c>
      <c r="AG86" s="58" t="s">
        <v>36</v>
      </c>
      <c r="AH86" s="864" t="s">
        <v>536</v>
      </c>
      <c r="AI86" s="691" t="s">
        <v>534</v>
      </c>
    </row>
    <row r="87" spans="1:39" ht="15" customHeight="1" x14ac:dyDescent="0.2">
      <c r="A87" s="122"/>
      <c r="B87" s="125" t="s">
        <v>16</v>
      </c>
      <c r="C87" s="644"/>
      <c r="D87" s="581"/>
      <c r="E87" s="581"/>
      <c r="F87" s="581"/>
      <c r="G87" s="853"/>
      <c r="I87" s="616"/>
      <c r="J87" s="618"/>
      <c r="K87" s="313">
        <v>41974</v>
      </c>
      <c r="L87" s="175">
        <v>107</v>
      </c>
      <c r="M87" s="313">
        <v>42081</v>
      </c>
      <c r="N87" s="175"/>
      <c r="O87" s="313" t="s">
        <v>443</v>
      </c>
      <c r="P87" s="175">
        <v>1</v>
      </c>
      <c r="Q87" s="313">
        <v>42136</v>
      </c>
      <c r="R87" s="174">
        <v>188</v>
      </c>
      <c r="S87" s="313">
        <f>Q87+R87</f>
        <v>42324</v>
      </c>
      <c r="T87" s="174">
        <v>7</v>
      </c>
      <c r="U87" s="313" t="s">
        <v>443</v>
      </c>
      <c r="V87" s="174">
        <v>14</v>
      </c>
      <c r="W87" s="313">
        <f>S87+V87+7</f>
        <v>42345</v>
      </c>
      <c r="X87" s="174">
        <v>7</v>
      </c>
      <c r="Y87" s="313" t="s">
        <v>443</v>
      </c>
      <c r="Z87" s="174">
        <v>7</v>
      </c>
      <c r="AA87" s="313">
        <f>W87+14</f>
        <v>42359</v>
      </c>
      <c r="AB87" s="174">
        <v>3</v>
      </c>
      <c r="AC87" s="313">
        <f>AA87+AB87</f>
        <v>42362</v>
      </c>
      <c r="AD87" s="133">
        <v>746</v>
      </c>
      <c r="AE87" s="63">
        <v>25</v>
      </c>
      <c r="AF87" s="64">
        <f>AC87+AD87</f>
        <v>43108</v>
      </c>
      <c r="AG87" s="64" t="s">
        <v>36</v>
      </c>
      <c r="AH87" s="865"/>
      <c r="AI87" s="692"/>
    </row>
    <row r="88" spans="1:39" s="267" customFormat="1" ht="15" customHeight="1" x14ac:dyDescent="0.2">
      <c r="A88" s="281"/>
      <c r="B88" s="311" t="s">
        <v>0</v>
      </c>
      <c r="C88" s="645"/>
      <c r="D88" s="582"/>
      <c r="E88" s="582"/>
      <c r="F88" s="582"/>
      <c r="G88" s="854"/>
      <c r="H88" s="255"/>
      <c r="I88" s="787"/>
      <c r="J88" s="732"/>
      <c r="K88" s="276">
        <f>K87</f>
        <v>41974</v>
      </c>
      <c r="L88" s="277">
        <v>115</v>
      </c>
      <c r="M88" s="276">
        <f>K88+L88</f>
        <v>42089</v>
      </c>
      <c r="N88" s="277">
        <v>1</v>
      </c>
      <c r="O88" s="276">
        <f>M88+N88</f>
        <v>42090</v>
      </c>
      <c r="P88" s="277">
        <v>46</v>
      </c>
      <c r="Q88" s="276">
        <f>O88+P88</f>
        <v>42136</v>
      </c>
      <c r="R88" s="277">
        <v>188</v>
      </c>
      <c r="S88" s="276">
        <f>R88+Q88</f>
        <v>42324</v>
      </c>
      <c r="T88" s="277"/>
      <c r="U88" s="276" t="s">
        <v>443</v>
      </c>
      <c r="V88" s="277"/>
      <c r="W88" s="276" t="s">
        <v>443</v>
      </c>
      <c r="X88" s="277"/>
      <c r="Y88" s="276" t="s">
        <v>443</v>
      </c>
      <c r="Z88" s="277"/>
      <c r="AA88" s="276">
        <v>42373</v>
      </c>
      <c r="AB88" s="277"/>
      <c r="AC88" s="276">
        <f>AA88-3</f>
        <v>42370</v>
      </c>
      <c r="AD88" s="294">
        <v>365</v>
      </c>
      <c r="AE88" s="294">
        <v>12</v>
      </c>
      <c r="AF88" s="322">
        <v>42735</v>
      </c>
      <c r="AG88" s="298"/>
      <c r="AH88" s="866"/>
      <c r="AI88" s="693"/>
    </row>
    <row r="89" spans="1:39" ht="15" customHeight="1" x14ac:dyDescent="0.2">
      <c r="A89" s="122"/>
      <c r="B89" s="124" t="s">
        <v>14</v>
      </c>
      <c r="C89" s="643" t="s">
        <v>418</v>
      </c>
      <c r="D89" s="614" t="s">
        <v>419</v>
      </c>
      <c r="E89" s="614" t="s">
        <v>135</v>
      </c>
      <c r="F89" s="614" t="s">
        <v>138</v>
      </c>
      <c r="G89" s="852" t="s">
        <v>420</v>
      </c>
      <c r="H89" s="120"/>
      <c r="I89" s="615" t="s">
        <v>81</v>
      </c>
      <c r="J89" s="617" t="s">
        <v>421</v>
      </c>
      <c r="K89" s="53">
        <f>M89-L89</f>
        <v>40451.1</v>
      </c>
      <c r="L89" s="54">
        <v>14</v>
      </c>
      <c r="M89" s="53">
        <f>O89-N89</f>
        <v>40465.1</v>
      </c>
      <c r="N89" s="54">
        <v>14</v>
      </c>
      <c r="O89" s="53">
        <f>Q89-P89</f>
        <v>40479.1</v>
      </c>
      <c r="P89" s="54">
        <v>14</v>
      </c>
      <c r="Q89" s="53">
        <f>S89-R89</f>
        <v>40493.1</v>
      </c>
      <c r="R89" s="55">
        <v>7</v>
      </c>
      <c r="S89" s="53">
        <f>U89-T89</f>
        <v>40500.1</v>
      </c>
      <c r="T89" s="55">
        <v>14</v>
      </c>
      <c r="U89" s="53">
        <f>W89-V89</f>
        <v>40514.1</v>
      </c>
      <c r="V89" s="55">
        <v>7</v>
      </c>
      <c r="W89" s="53">
        <f>Y89-X89</f>
        <v>40521.1</v>
      </c>
      <c r="X89" s="55">
        <v>14</v>
      </c>
      <c r="Y89" s="53">
        <f>AA89-Z89</f>
        <v>40535.1</v>
      </c>
      <c r="Z89" s="55">
        <v>7</v>
      </c>
      <c r="AA89" s="56">
        <f>+AC89-AB89</f>
        <v>40542.1</v>
      </c>
      <c r="AB89" s="55">
        <v>2</v>
      </c>
      <c r="AC89" s="53">
        <f>+AF89-AD89</f>
        <v>40544.1</v>
      </c>
      <c r="AD89" s="57">
        <f>30.5*AE89</f>
        <v>2555.9</v>
      </c>
      <c r="AE89" s="55">
        <v>83.8</v>
      </c>
      <c r="AF89" s="58">
        <v>43100</v>
      </c>
      <c r="AG89" s="58" t="s">
        <v>36</v>
      </c>
      <c r="AH89" s="864" t="s">
        <v>428</v>
      </c>
      <c r="AI89" s="867" t="s">
        <v>500</v>
      </c>
    </row>
    <row r="90" spans="1:39" ht="15" customHeight="1" x14ac:dyDescent="0.2">
      <c r="A90" s="122"/>
      <c r="B90" s="125" t="s">
        <v>16</v>
      </c>
      <c r="C90" s="644"/>
      <c r="D90" s="581"/>
      <c r="E90" s="581"/>
      <c r="F90" s="581"/>
      <c r="G90" s="853"/>
      <c r="I90" s="616"/>
      <c r="J90" s="618"/>
      <c r="K90" s="313">
        <v>41611</v>
      </c>
      <c r="L90" s="175"/>
      <c r="M90" s="313">
        <f>K90+L90</f>
        <v>41611</v>
      </c>
      <c r="N90" s="175"/>
      <c r="O90" s="313">
        <f>M90+N90</f>
        <v>41611</v>
      </c>
      <c r="P90" s="175">
        <v>0</v>
      </c>
      <c r="Q90" s="313">
        <f>O90+P90</f>
        <v>41611</v>
      </c>
      <c r="R90" s="174"/>
      <c r="S90" s="313">
        <f>Q90+R90</f>
        <v>41611</v>
      </c>
      <c r="T90" s="174"/>
      <c r="U90" s="313">
        <f>S90+T90</f>
        <v>41611</v>
      </c>
      <c r="V90" s="174"/>
      <c r="W90" s="313">
        <f>U90+V90</f>
        <v>41611</v>
      </c>
      <c r="X90" s="174"/>
      <c r="Y90" s="313">
        <f>W90+X90</f>
        <v>41611</v>
      </c>
      <c r="Z90" s="174"/>
      <c r="AA90" s="313">
        <f>Y90</f>
        <v>41611</v>
      </c>
      <c r="AB90" s="174"/>
      <c r="AC90" s="313">
        <f>AA90+AB90</f>
        <v>41611</v>
      </c>
      <c r="AD90" s="133">
        <v>18</v>
      </c>
      <c r="AE90" s="63">
        <v>48</v>
      </c>
      <c r="AF90" s="64">
        <f>AC90+AD90</f>
        <v>41629</v>
      </c>
      <c r="AG90" s="64" t="s">
        <v>36</v>
      </c>
      <c r="AH90" s="865"/>
      <c r="AI90" s="868"/>
    </row>
    <row r="91" spans="1:39" s="267" customFormat="1" ht="15" customHeight="1" x14ac:dyDescent="0.2">
      <c r="A91" s="281"/>
      <c r="B91" s="311" t="s">
        <v>0</v>
      </c>
      <c r="C91" s="645"/>
      <c r="D91" s="582"/>
      <c r="E91" s="582"/>
      <c r="F91" s="582"/>
      <c r="G91" s="854"/>
      <c r="H91" s="255"/>
      <c r="I91" s="787"/>
      <c r="J91" s="732"/>
      <c r="K91" s="111">
        <v>41611</v>
      </c>
      <c r="L91" s="111"/>
      <c r="M91" s="111">
        <f>K91+L91</f>
        <v>41611</v>
      </c>
      <c r="N91" s="111"/>
      <c r="O91" s="111">
        <f>M91+N91</f>
        <v>41611</v>
      </c>
      <c r="P91" s="111">
        <v>0</v>
      </c>
      <c r="Q91" s="111">
        <f>O91+P91</f>
        <v>41611</v>
      </c>
      <c r="R91" s="111"/>
      <c r="S91" s="111">
        <f>Q91+R91</f>
        <v>41611</v>
      </c>
      <c r="T91" s="111"/>
      <c r="U91" s="111">
        <f>S91+T91</f>
        <v>41611</v>
      </c>
      <c r="V91" s="111"/>
      <c r="W91" s="111">
        <f>U91+V91</f>
        <v>41611</v>
      </c>
      <c r="X91" s="111"/>
      <c r="Y91" s="111">
        <f>W91+X91</f>
        <v>41611</v>
      </c>
      <c r="Z91" s="111"/>
      <c r="AA91" s="111">
        <f>Y91</f>
        <v>41611</v>
      </c>
      <c r="AB91" s="111"/>
      <c r="AC91" s="111">
        <f>AA91+AB91</f>
        <v>41611</v>
      </c>
      <c r="AD91" s="245">
        <v>18</v>
      </c>
      <c r="AE91" s="245"/>
      <c r="AF91" s="111">
        <f>AC91+AD91</f>
        <v>41629</v>
      </c>
      <c r="AG91" s="302">
        <f>AF91</f>
        <v>41629</v>
      </c>
      <c r="AH91" s="866"/>
      <c r="AI91" s="869"/>
    </row>
    <row r="92" spans="1:39" ht="15" customHeight="1" x14ac:dyDescent="0.2">
      <c r="A92" s="122"/>
      <c r="B92" s="124" t="s">
        <v>14</v>
      </c>
      <c r="C92" s="643" t="s">
        <v>429</v>
      </c>
      <c r="D92" s="614" t="s">
        <v>430</v>
      </c>
      <c r="E92" s="614" t="s">
        <v>135</v>
      </c>
      <c r="F92" s="614" t="s">
        <v>138</v>
      </c>
      <c r="G92" s="855" t="s">
        <v>432</v>
      </c>
      <c r="H92" s="120"/>
      <c r="I92" s="615" t="s">
        <v>81</v>
      </c>
      <c r="J92" s="617" t="s">
        <v>37</v>
      </c>
      <c r="K92" s="53">
        <f>M92-L92</f>
        <v>40451.1</v>
      </c>
      <c r="L92" s="54">
        <v>14</v>
      </c>
      <c r="M92" s="53">
        <f>O92-N92</f>
        <v>40465.1</v>
      </c>
      <c r="N92" s="54">
        <v>14</v>
      </c>
      <c r="O92" s="53">
        <f>Q92-P92</f>
        <v>40479.1</v>
      </c>
      <c r="P92" s="54">
        <v>14</v>
      </c>
      <c r="Q92" s="53">
        <f>S92-R92</f>
        <v>40493.1</v>
      </c>
      <c r="R92" s="55">
        <v>7</v>
      </c>
      <c r="S92" s="53">
        <f>U92-T92</f>
        <v>40500.1</v>
      </c>
      <c r="T92" s="55">
        <v>14</v>
      </c>
      <c r="U92" s="53">
        <f>W92-V92</f>
        <v>40514.1</v>
      </c>
      <c r="V92" s="55">
        <v>7</v>
      </c>
      <c r="W92" s="53">
        <f>Y92-X92</f>
        <v>40521.1</v>
      </c>
      <c r="X92" s="55">
        <v>14</v>
      </c>
      <c r="Y92" s="53">
        <f>AA92-Z92</f>
        <v>40535.1</v>
      </c>
      <c r="Z92" s="55">
        <v>7</v>
      </c>
      <c r="AA92" s="56">
        <f>+AC92-AB92</f>
        <v>40542.1</v>
      </c>
      <c r="AB92" s="55">
        <v>2</v>
      </c>
      <c r="AC92" s="53">
        <f>+AF92-AD92</f>
        <v>40544.1</v>
      </c>
      <c r="AD92" s="57">
        <f>30.5*AE92</f>
        <v>2555.9</v>
      </c>
      <c r="AE92" s="55">
        <v>83.8</v>
      </c>
      <c r="AF92" s="58">
        <v>43100</v>
      </c>
      <c r="AG92" s="58" t="s">
        <v>36</v>
      </c>
      <c r="AH92" s="864" t="s">
        <v>438</v>
      </c>
      <c r="AI92" s="691" t="s">
        <v>501</v>
      </c>
    </row>
    <row r="93" spans="1:39" ht="15" customHeight="1" x14ac:dyDescent="0.2">
      <c r="A93" s="122"/>
      <c r="B93" s="125" t="s">
        <v>16</v>
      </c>
      <c r="C93" s="644"/>
      <c r="D93" s="581"/>
      <c r="E93" s="581"/>
      <c r="F93" s="581"/>
      <c r="G93" s="856"/>
      <c r="I93" s="616"/>
      <c r="J93" s="618"/>
      <c r="K93" s="313">
        <v>41611</v>
      </c>
      <c r="L93" s="175"/>
      <c r="M93" s="313">
        <f>K93+L93</f>
        <v>41611</v>
      </c>
      <c r="N93" s="175"/>
      <c r="O93" s="313">
        <f>M93+N93</f>
        <v>41611</v>
      </c>
      <c r="P93" s="175">
        <v>0</v>
      </c>
      <c r="Q93" s="313">
        <f>O93+P93</f>
        <v>41611</v>
      </c>
      <c r="R93" s="174"/>
      <c r="S93" s="313">
        <f>Q93+R93</f>
        <v>41611</v>
      </c>
      <c r="T93" s="174"/>
      <c r="U93" s="313">
        <f>S93+T93</f>
        <v>41611</v>
      </c>
      <c r="V93" s="174"/>
      <c r="W93" s="313">
        <f>U93+V93</f>
        <v>41611</v>
      </c>
      <c r="X93" s="174"/>
      <c r="Y93" s="313">
        <f>W93+X93</f>
        <v>41611</v>
      </c>
      <c r="Z93" s="174"/>
      <c r="AA93" s="313">
        <f>Y93</f>
        <v>41611</v>
      </c>
      <c r="AB93" s="174"/>
      <c r="AC93" s="313">
        <f>AA93+AB93</f>
        <v>41611</v>
      </c>
      <c r="AD93" s="133">
        <v>18</v>
      </c>
      <c r="AE93" s="63">
        <v>48</v>
      </c>
      <c r="AF93" s="64">
        <f>AC93+AD93</f>
        <v>41629</v>
      </c>
      <c r="AG93" s="64" t="s">
        <v>36</v>
      </c>
      <c r="AH93" s="865"/>
      <c r="AI93" s="692"/>
    </row>
    <row r="94" spans="1:39" s="267" customFormat="1" ht="15" customHeight="1" x14ac:dyDescent="0.2">
      <c r="A94" s="281"/>
      <c r="B94" s="311" t="s">
        <v>0</v>
      </c>
      <c r="C94" s="645"/>
      <c r="D94" s="582"/>
      <c r="E94" s="582"/>
      <c r="F94" s="582"/>
      <c r="G94" s="857"/>
      <c r="H94" s="255"/>
      <c r="I94" s="787"/>
      <c r="J94" s="732"/>
      <c r="K94" s="242">
        <v>41460</v>
      </c>
      <c r="L94" s="243">
        <v>2</v>
      </c>
      <c r="M94" s="244">
        <f>K94+L94</f>
        <v>41462</v>
      </c>
      <c r="N94" s="243">
        <v>3</v>
      </c>
      <c r="O94" s="244">
        <f>M94+N94</f>
        <v>41465</v>
      </c>
      <c r="P94" s="243">
        <v>1</v>
      </c>
      <c r="Q94" s="242">
        <f>O94+P94</f>
        <v>41466</v>
      </c>
      <c r="R94" s="243">
        <v>80</v>
      </c>
      <c r="S94" s="242">
        <f>Q94+R94</f>
        <v>41546</v>
      </c>
      <c r="T94" s="243">
        <v>37</v>
      </c>
      <c r="U94" s="253">
        <v>41653</v>
      </c>
      <c r="V94" s="254"/>
      <c r="W94" s="253">
        <f>U94</f>
        <v>41653</v>
      </c>
      <c r="X94" s="254"/>
      <c r="Y94" s="253">
        <v>41653</v>
      </c>
      <c r="Z94" s="254"/>
      <c r="AA94" s="253">
        <v>41674</v>
      </c>
      <c r="AB94" s="254"/>
      <c r="AC94" s="253">
        <v>41667</v>
      </c>
      <c r="AD94" s="349">
        <f>DATE(2014,2,28)+306</f>
        <v>42004</v>
      </c>
      <c r="AE94" s="245"/>
      <c r="AF94" s="246">
        <v>42004</v>
      </c>
      <c r="AG94" s="519">
        <v>42369</v>
      </c>
      <c r="AH94" s="866"/>
      <c r="AI94" s="693"/>
    </row>
    <row r="95" spans="1:39" ht="15" customHeight="1" x14ac:dyDescent="0.2">
      <c r="A95" s="897"/>
      <c r="B95" s="124" t="s">
        <v>14</v>
      </c>
      <c r="C95" s="643" t="s">
        <v>484</v>
      </c>
      <c r="D95" s="614" t="s">
        <v>486</v>
      </c>
      <c r="E95" s="614" t="s">
        <v>135</v>
      </c>
      <c r="F95" s="614" t="s">
        <v>138</v>
      </c>
      <c r="G95" s="855" t="s">
        <v>258</v>
      </c>
      <c r="I95" s="615" t="s">
        <v>81</v>
      </c>
      <c r="J95" s="617" t="s">
        <v>83</v>
      </c>
      <c r="K95" s="53">
        <f>M95-L95</f>
        <v>40451.1</v>
      </c>
      <c r="L95" s="54">
        <v>14</v>
      </c>
      <c r="M95" s="53">
        <f>O95-N95</f>
        <v>40465.1</v>
      </c>
      <c r="N95" s="54">
        <v>14</v>
      </c>
      <c r="O95" s="53">
        <f>Q95-P95</f>
        <v>40479.1</v>
      </c>
      <c r="P95" s="54">
        <v>14</v>
      </c>
      <c r="Q95" s="53">
        <f>S95-R95</f>
        <v>40493.1</v>
      </c>
      <c r="R95" s="55">
        <v>7</v>
      </c>
      <c r="S95" s="53">
        <f>U95-T95</f>
        <v>40500.1</v>
      </c>
      <c r="T95" s="55">
        <v>14</v>
      </c>
      <c r="U95" s="53">
        <f>W95-V95</f>
        <v>40514.1</v>
      </c>
      <c r="V95" s="55">
        <v>7</v>
      </c>
      <c r="W95" s="53">
        <f>Y95-X95</f>
        <v>40521.1</v>
      </c>
      <c r="X95" s="55">
        <v>14</v>
      </c>
      <c r="Y95" s="53">
        <f>AA95-Z95</f>
        <v>40535.1</v>
      </c>
      <c r="Z95" s="55">
        <v>7</v>
      </c>
      <c r="AA95" s="56">
        <f>+AC95-AB95</f>
        <v>40542.1</v>
      </c>
      <c r="AB95" s="55">
        <v>2</v>
      </c>
      <c r="AC95" s="53">
        <f>+AF95-AD95</f>
        <v>40544.1</v>
      </c>
      <c r="AD95" s="57">
        <f>30.5*AE95</f>
        <v>2555.9</v>
      </c>
      <c r="AE95" s="55">
        <v>83.8</v>
      </c>
      <c r="AF95" s="507">
        <v>43100</v>
      </c>
      <c r="AG95" s="507" t="s">
        <v>36</v>
      </c>
      <c r="AH95" s="864"/>
      <c r="AI95" s="691" t="s">
        <v>508</v>
      </c>
    </row>
    <row r="96" spans="1:39" ht="15" customHeight="1" x14ac:dyDescent="0.2">
      <c r="A96" s="898"/>
      <c r="B96" s="125" t="s">
        <v>16</v>
      </c>
      <c r="C96" s="644"/>
      <c r="D96" s="581"/>
      <c r="E96" s="581"/>
      <c r="F96" s="581"/>
      <c r="G96" s="856"/>
      <c r="I96" s="616"/>
      <c r="J96" s="618"/>
      <c r="K96" s="313">
        <v>41974</v>
      </c>
      <c r="L96" s="175">
        <v>107</v>
      </c>
      <c r="M96" s="313">
        <f>K96+L96</f>
        <v>42081</v>
      </c>
      <c r="N96" s="175"/>
      <c r="O96" s="313" t="s">
        <v>443</v>
      </c>
      <c r="P96" s="175">
        <v>1</v>
      </c>
      <c r="Q96" s="313">
        <v>42136</v>
      </c>
      <c r="R96" s="174">
        <v>160</v>
      </c>
      <c r="S96" s="313">
        <f>Q96+R96</f>
        <v>42296</v>
      </c>
      <c r="T96" s="174">
        <v>7</v>
      </c>
      <c r="U96" s="313" t="s">
        <v>443</v>
      </c>
      <c r="V96" s="174">
        <v>14</v>
      </c>
      <c r="W96" s="313">
        <f>S96+V96+7</f>
        <v>42317</v>
      </c>
      <c r="X96" s="174">
        <v>7</v>
      </c>
      <c r="Y96" s="313" t="s">
        <v>443</v>
      </c>
      <c r="Z96" s="174">
        <v>7</v>
      </c>
      <c r="AA96" s="313">
        <f>W96+14</f>
        <v>42331</v>
      </c>
      <c r="AB96" s="174">
        <v>3</v>
      </c>
      <c r="AC96" s="313">
        <f>AA96+AB96</f>
        <v>42334</v>
      </c>
      <c r="AD96" s="133">
        <v>766</v>
      </c>
      <c r="AE96" s="63">
        <v>25.5</v>
      </c>
      <c r="AF96" s="508">
        <f>AC96+AD96</f>
        <v>43100</v>
      </c>
      <c r="AG96" s="508" t="s">
        <v>36</v>
      </c>
      <c r="AH96" s="865"/>
      <c r="AI96" s="692"/>
    </row>
    <row r="97" spans="1:39" ht="15" customHeight="1" x14ac:dyDescent="0.2">
      <c r="A97" s="898"/>
      <c r="B97" s="126" t="s">
        <v>0</v>
      </c>
      <c r="C97" s="645"/>
      <c r="D97" s="582"/>
      <c r="E97" s="582"/>
      <c r="F97" s="582"/>
      <c r="G97" s="857"/>
      <c r="H97" s="111"/>
      <c r="I97" s="787"/>
      <c r="J97" s="732"/>
      <c r="K97" s="276">
        <f>K96</f>
        <v>41974</v>
      </c>
      <c r="L97" s="277">
        <v>115</v>
      </c>
      <c r="M97" s="276">
        <f>K97+L97</f>
        <v>42089</v>
      </c>
      <c r="N97" s="277">
        <v>1</v>
      </c>
      <c r="O97" s="276" t="s">
        <v>443</v>
      </c>
      <c r="P97" s="277">
        <v>46</v>
      </c>
      <c r="Q97" s="276">
        <f>Q96</f>
        <v>42136</v>
      </c>
      <c r="R97" s="67"/>
      <c r="S97" s="111"/>
      <c r="T97" s="67"/>
      <c r="U97" s="111"/>
      <c r="V97" s="67"/>
      <c r="W97" s="111"/>
      <c r="X97" s="67"/>
      <c r="Y97" s="111"/>
      <c r="Z97" s="67"/>
      <c r="AA97" s="111"/>
      <c r="AB97" s="67"/>
      <c r="AC97" s="127"/>
      <c r="AD97" s="112"/>
      <c r="AE97" s="70"/>
      <c r="AF97" s="509"/>
      <c r="AG97" s="69"/>
      <c r="AH97" s="866"/>
      <c r="AI97" s="693"/>
    </row>
    <row r="98" spans="1:39" ht="15" customHeight="1" x14ac:dyDescent="0.2">
      <c r="A98" s="898"/>
      <c r="B98" s="124" t="s">
        <v>14</v>
      </c>
      <c r="C98" s="643" t="s">
        <v>485</v>
      </c>
      <c r="D98" s="614" t="s">
        <v>487</v>
      </c>
      <c r="E98" s="614" t="s">
        <v>135</v>
      </c>
      <c r="F98" s="614" t="s">
        <v>138</v>
      </c>
      <c r="G98" s="855" t="s">
        <v>261</v>
      </c>
      <c r="H98" s="120"/>
      <c r="I98" s="615" t="s">
        <v>81</v>
      </c>
      <c r="J98" s="617" t="s">
        <v>83</v>
      </c>
      <c r="K98" s="53">
        <f>M98-L98</f>
        <v>40451.1</v>
      </c>
      <c r="L98" s="54">
        <v>14</v>
      </c>
      <c r="M98" s="53">
        <f>O98-N98</f>
        <v>40465.1</v>
      </c>
      <c r="N98" s="54">
        <v>14</v>
      </c>
      <c r="O98" s="53">
        <f>Q98-P98</f>
        <v>40479.1</v>
      </c>
      <c r="P98" s="54">
        <v>14</v>
      </c>
      <c r="Q98" s="53">
        <f>S98-R98</f>
        <v>40493.1</v>
      </c>
      <c r="R98" s="55">
        <v>7</v>
      </c>
      <c r="S98" s="53">
        <f>U98-T98</f>
        <v>40500.1</v>
      </c>
      <c r="T98" s="55">
        <v>14</v>
      </c>
      <c r="U98" s="53">
        <f>W98-V98</f>
        <v>40514.1</v>
      </c>
      <c r="V98" s="55">
        <v>7</v>
      </c>
      <c r="W98" s="53">
        <f>Y98-X98</f>
        <v>40521.1</v>
      </c>
      <c r="X98" s="55">
        <v>14</v>
      </c>
      <c r="Y98" s="53">
        <f>AA98-Z98</f>
        <v>40535.1</v>
      </c>
      <c r="Z98" s="55">
        <v>7</v>
      </c>
      <c r="AA98" s="56">
        <f>+AC98-AB98</f>
        <v>40542.1</v>
      </c>
      <c r="AB98" s="55">
        <v>2</v>
      </c>
      <c r="AC98" s="53">
        <f>+AF98-AD98</f>
        <v>40544.1</v>
      </c>
      <c r="AD98" s="57">
        <f>30.5*AE98</f>
        <v>2555.9</v>
      </c>
      <c r="AE98" s="55">
        <v>83.8</v>
      </c>
      <c r="AF98" s="507">
        <v>43100</v>
      </c>
      <c r="AG98" s="507" t="s">
        <v>36</v>
      </c>
      <c r="AH98" s="864"/>
      <c r="AI98" s="691" t="s">
        <v>508</v>
      </c>
      <c r="AM98" s="394"/>
    </row>
    <row r="99" spans="1:39" ht="15" customHeight="1" x14ac:dyDescent="0.2">
      <c r="A99" s="898"/>
      <c r="B99" s="125" t="s">
        <v>16</v>
      </c>
      <c r="C99" s="644"/>
      <c r="D99" s="581"/>
      <c r="E99" s="581"/>
      <c r="F99" s="581"/>
      <c r="G99" s="856"/>
      <c r="I99" s="616"/>
      <c r="J99" s="618"/>
      <c r="K99" s="313">
        <v>41974</v>
      </c>
      <c r="L99" s="175">
        <v>115</v>
      </c>
      <c r="M99" s="313">
        <f>K99+L99</f>
        <v>42089</v>
      </c>
      <c r="N99" s="175"/>
      <c r="O99" s="313" t="s">
        <v>443</v>
      </c>
      <c r="P99" s="175">
        <v>1</v>
      </c>
      <c r="Q99" s="313">
        <v>42136</v>
      </c>
      <c r="R99" s="174">
        <v>180</v>
      </c>
      <c r="S99" s="313">
        <f>Q99+R99</f>
        <v>42316</v>
      </c>
      <c r="T99" s="174">
        <v>7</v>
      </c>
      <c r="U99" s="313" t="s">
        <v>443</v>
      </c>
      <c r="V99" s="174">
        <v>14</v>
      </c>
      <c r="W99" s="313">
        <f>S99+V99+7</f>
        <v>42337</v>
      </c>
      <c r="X99" s="174">
        <v>7</v>
      </c>
      <c r="Y99" s="313" t="s">
        <v>443</v>
      </c>
      <c r="Z99" s="174">
        <v>7</v>
      </c>
      <c r="AA99" s="313">
        <f>W99+14</f>
        <v>42351</v>
      </c>
      <c r="AB99" s="174">
        <v>3</v>
      </c>
      <c r="AC99" s="313">
        <f>AA99+AB99</f>
        <v>42354</v>
      </c>
      <c r="AD99" s="133">
        <v>746</v>
      </c>
      <c r="AE99" s="63">
        <v>25</v>
      </c>
      <c r="AF99" s="508">
        <f>AC99+AD99</f>
        <v>43100</v>
      </c>
      <c r="AG99" s="508" t="s">
        <v>36</v>
      </c>
      <c r="AH99" s="865"/>
      <c r="AI99" s="692"/>
      <c r="AM99" s="394"/>
    </row>
    <row r="100" spans="1:39" s="267" customFormat="1" ht="15" customHeight="1" x14ac:dyDescent="0.2">
      <c r="A100" s="898"/>
      <c r="B100" s="126" t="s">
        <v>0</v>
      </c>
      <c r="C100" s="645"/>
      <c r="D100" s="582"/>
      <c r="E100" s="582"/>
      <c r="F100" s="582"/>
      <c r="G100" s="857"/>
      <c r="H100" s="255"/>
      <c r="I100" s="787"/>
      <c r="J100" s="732"/>
      <c r="K100" s="276">
        <f>K99</f>
        <v>41974</v>
      </c>
      <c r="L100" s="277">
        <v>115</v>
      </c>
      <c r="M100" s="276">
        <f>K100+L100</f>
        <v>42089</v>
      </c>
      <c r="N100" s="277">
        <v>1</v>
      </c>
      <c r="O100" s="276" t="s">
        <v>443</v>
      </c>
      <c r="P100" s="277">
        <v>46</v>
      </c>
      <c r="Q100" s="276">
        <f>Q99</f>
        <v>42136</v>
      </c>
      <c r="R100" s="67"/>
      <c r="S100" s="111"/>
      <c r="T100" s="67"/>
      <c r="U100" s="111"/>
      <c r="V100" s="256"/>
      <c r="W100" s="255"/>
      <c r="X100" s="256"/>
      <c r="Y100" s="255"/>
      <c r="Z100" s="256"/>
      <c r="AA100" s="255"/>
      <c r="AB100" s="256"/>
      <c r="AC100" s="255"/>
      <c r="AD100" s="257"/>
      <c r="AE100" s="257"/>
      <c r="AF100" s="510"/>
      <c r="AG100" s="259"/>
      <c r="AH100" s="866"/>
      <c r="AI100" s="693"/>
    </row>
    <row r="101" spans="1:39" ht="15" customHeight="1" x14ac:dyDescent="0.2">
      <c r="A101" s="898"/>
      <c r="B101" s="124" t="s">
        <v>14</v>
      </c>
      <c r="C101" s="643" t="s">
        <v>490</v>
      </c>
      <c r="D101" s="614" t="s">
        <v>492</v>
      </c>
      <c r="E101" s="614" t="s">
        <v>135</v>
      </c>
      <c r="F101" s="614" t="s">
        <v>138</v>
      </c>
      <c r="G101" s="855" t="s">
        <v>488</v>
      </c>
      <c r="H101" s="120"/>
      <c r="I101" s="615" t="s">
        <v>81</v>
      </c>
      <c r="J101" s="617" t="s">
        <v>83</v>
      </c>
      <c r="K101" s="53">
        <f>M101-L101</f>
        <v>40451.1</v>
      </c>
      <c r="L101" s="54">
        <v>14</v>
      </c>
      <c r="M101" s="53">
        <f>O101-N101</f>
        <v>40465.1</v>
      </c>
      <c r="N101" s="54">
        <v>14</v>
      </c>
      <c r="O101" s="53">
        <f>Q101-P101</f>
        <v>40479.1</v>
      </c>
      <c r="P101" s="54">
        <v>14</v>
      </c>
      <c r="Q101" s="53">
        <f>S101-R101</f>
        <v>40493.1</v>
      </c>
      <c r="R101" s="55">
        <v>7</v>
      </c>
      <c r="S101" s="53">
        <f>U101-T101</f>
        <v>40500.1</v>
      </c>
      <c r="T101" s="55">
        <v>14</v>
      </c>
      <c r="U101" s="53">
        <f>W101-V101</f>
        <v>40514.1</v>
      </c>
      <c r="V101" s="55">
        <v>7</v>
      </c>
      <c r="W101" s="53">
        <f>Y101-X101</f>
        <v>40521.1</v>
      </c>
      <c r="X101" s="55">
        <v>14</v>
      </c>
      <c r="Y101" s="53">
        <f>AA101-Z101</f>
        <v>40535.1</v>
      </c>
      <c r="Z101" s="55">
        <v>7</v>
      </c>
      <c r="AA101" s="56">
        <f>+AC101-AB101</f>
        <v>40542.1</v>
      </c>
      <c r="AB101" s="55">
        <v>2</v>
      </c>
      <c r="AC101" s="53">
        <f>+AF101-AD101</f>
        <v>40544.1</v>
      </c>
      <c r="AD101" s="57">
        <f>30.5*AE101</f>
        <v>2555.9</v>
      </c>
      <c r="AE101" s="55">
        <v>83.8</v>
      </c>
      <c r="AF101" s="507">
        <v>43100</v>
      </c>
      <c r="AG101" s="507" t="s">
        <v>36</v>
      </c>
      <c r="AH101" s="864"/>
      <c r="AI101" s="691" t="s">
        <v>508</v>
      </c>
    </row>
    <row r="102" spans="1:39" ht="15" customHeight="1" x14ac:dyDescent="0.2">
      <c r="A102" s="898"/>
      <c r="B102" s="125" t="s">
        <v>16</v>
      </c>
      <c r="C102" s="644"/>
      <c r="D102" s="581"/>
      <c r="E102" s="581"/>
      <c r="F102" s="581"/>
      <c r="G102" s="856"/>
      <c r="I102" s="616"/>
      <c r="J102" s="618"/>
      <c r="K102" s="313">
        <v>41974</v>
      </c>
      <c r="L102" s="175">
        <v>115</v>
      </c>
      <c r="M102" s="313">
        <f>K102+L102</f>
        <v>42089</v>
      </c>
      <c r="N102" s="175"/>
      <c r="O102" s="313" t="s">
        <v>443</v>
      </c>
      <c r="P102" s="175">
        <v>1</v>
      </c>
      <c r="Q102" s="313">
        <v>42136</v>
      </c>
      <c r="R102" s="174">
        <v>180</v>
      </c>
      <c r="S102" s="313">
        <f>Q102+R102</f>
        <v>42316</v>
      </c>
      <c r="T102" s="174">
        <v>7</v>
      </c>
      <c r="U102" s="313" t="s">
        <v>443</v>
      </c>
      <c r="V102" s="174">
        <v>14</v>
      </c>
      <c r="W102" s="313">
        <f>S102+V102+7</f>
        <v>42337</v>
      </c>
      <c r="X102" s="174">
        <v>7</v>
      </c>
      <c r="Y102" s="313" t="s">
        <v>443</v>
      </c>
      <c r="Z102" s="174">
        <v>7</v>
      </c>
      <c r="AA102" s="313">
        <f>W102+14</f>
        <v>42351</v>
      </c>
      <c r="AB102" s="174">
        <v>3</v>
      </c>
      <c r="AC102" s="313">
        <f>AA102+AB102</f>
        <v>42354</v>
      </c>
      <c r="AD102" s="133">
        <v>746</v>
      </c>
      <c r="AE102" s="63">
        <v>25</v>
      </c>
      <c r="AF102" s="508">
        <f>AC102+AD102</f>
        <v>43100</v>
      </c>
      <c r="AG102" s="508" t="s">
        <v>36</v>
      </c>
      <c r="AH102" s="865"/>
      <c r="AI102" s="692"/>
    </row>
    <row r="103" spans="1:39" s="267" customFormat="1" ht="15" customHeight="1" x14ac:dyDescent="0.2">
      <c r="A103" s="898"/>
      <c r="B103" s="126" t="s">
        <v>0</v>
      </c>
      <c r="C103" s="645"/>
      <c r="D103" s="582"/>
      <c r="E103" s="582"/>
      <c r="F103" s="582"/>
      <c r="G103" s="857"/>
      <c r="H103" s="255"/>
      <c r="I103" s="787"/>
      <c r="J103" s="732"/>
      <c r="K103" s="276">
        <f>K102</f>
        <v>41974</v>
      </c>
      <c r="L103" s="277">
        <v>115</v>
      </c>
      <c r="M103" s="276">
        <f>K103+L103</f>
        <v>42089</v>
      </c>
      <c r="N103" s="277">
        <v>1</v>
      </c>
      <c r="O103" s="276" t="s">
        <v>443</v>
      </c>
      <c r="P103" s="277">
        <v>46</v>
      </c>
      <c r="Q103" s="276">
        <f>Q102</f>
        <v>42136</v>
      </c>
      <c r="R103" s="256"/>
      <c r="S103" s="255"/>
      <c r="T103" s="256"/>
      <c r="U103" s="255"/>
      <c r="V103" s="256"/>
      <c r="W103" s="255"/>
      <c r="X103" s="256"/>
      <c r="Y103" s="255"/>
      <c r="Z103" s="256"/>
      <c r="AA103" s="255"/>
      <c r="AB103" s="256"/>
      <c r="AC103" s="255"/>
      <c r="AD103" s="257"/>
      <c r="AE103" s="257"/>
      <c r="AF103" s="510"/>
      <c r="AG103" s="259"/>
      <c r="AH103" s="866"/>
      <c r="AI103" s="693"/>
    </row>
    <row r="104" spans="1:39" ht="15" customHeight="1" x14ac:dyDescent="0.2">
      <c r="A104" s="898"/>
      <c r="B104" s="124" t="s">
        <v>14</v>
      </c>
      <c r="C104" s="643" t="s">
        <v>491</v>
      </c>
      <c r="D104" s="614" t="s">
        <v>493</v>
      </c>
      <c r="E104" s="614" t="s">
        <v>135</v>
      </c>
      <c r="F104" s="614" t="s">
        <v>138</v>
      </c>
      <c r="G104" s="855" t="s">
        <v>489</v>
      </c>
      <c r="H104" s="120"/>
      <c r="I104" s="615" t="s">
        <v>81</v>
      </c>
      <c r="J104" s="617" t="s">
        <v>83</v>
      </c>
      <c r="K104" s="53">
        <f>M104-L104</f>
        <v>40451.1</v>
      </c>
      <c r="L104" s="54">
        <v>14</v>
      </c>
      <c r="M104" s="53">
        <f>O104-N104</f>
        <v>40465.1</v>
      </c>
      <c r="N104" s="54">
        <v>14</v>
      </c>
      <c r="O104" s="53">
        <f>Q104-P104</f>
        <v>40479.1</v>
      </c>
      <c r="P104" s="54">
        <v>14</v>
      </c>
      <c r="Q104" s="53">
        <f>S104-R104</f>
        <v>40493.1</v>
      </c>
      <c r="R104" s="55">
        <v>7</v>
      </c>
      <c r="S104" s="53">
        <f>U104-T104</f>
        <v>40500.1</v>
      </c>
      <c r="T104" s="55">
        <v>14</v>
      </c>
      <c r="U104" s="53">
        <f>W104-V104</f>
        <v>40514.1</v>
      </c>
      <c r="V104" s="55">
        <v>7</v>
      </c>
      <c r="W104" s="53">
        <f>Y104-X104</f>
        <v>40521.1</v>
      </c>
      <c r="X104" s="55">
        <v>14</v>
      </c>
      <c r="Y104" s="53">
        <f>AA104-Z104</f>
        <v>40535.1</v>
      </c>
      <c r="Z104" s="55">
        <v>7</v>
      </c>
      <c r="AA104" s="56">
        <f>+AC104-AB104</f>
        <v>40542.1</v>
      </c>
      <c r="AB104" s="55">
        <v>2</v>
      </c>
      <c r="AC104" s="53">
        <f>+AF104-AD104</f>
        <v>40544.1</v>
      </c>
      <c r="AD104" s="57">
        <f>30.5*AE104</f>
        <v>2555.9</v>
      </c>
      <c r="AE104" s="55">
        <v>83.8</v>
      </c>
      <c r="AF104" s="507">
        <v>43100</v>
      </c>
      <c r="AG104" s="507" t="s">
        <v>36</v>
      </c>
      <c r="AH104" s="864" t="s">
        <v>533</v>
      </c>
      <c r="AI104" s="691" t="s">
        <v>534</v>
      </c>
    </row>
    <row r="105" spans="1:39" ht="15" customHeight="1" x14ac:dyDescent="0.2">
      <c r="A105" s="898"/>
      <c r="B105" s="125" t="s">
        <v>16</v>
      </c>
      <c r="C105" s="644"/>
      <c r="D105" s="581"/>
      <c r="E105" s="581"/>
      <c r="F105" s="581"/>
      <c r="G105" s="856"/>
      <c r="I105" s="616"/>
      <c r="J105" s="618"/>
      <c r="K105" s="313">
        <v>41974</v>
      </c>
      <c r="L105" s="175">
        <v>115</v>
      </c>
      <c r="M105" s="313">
        <f>K105+L105</f>
        <v>42089</v>
      </c>
      <c r="N105" s="175"/>
      <c r="O105" s="313" t="s">
        <v>443</v>
      </c>
      <c r="P105" s="175">
        <v>1</v>
      </c>
      <c r="Q105" s="313">
        <v>42136</v>
      </c>
      <c r="R105" s="174">
        <v>180</v>
      </c>
      <c r="S105" s="313">
        <f>Q105+R105</f>
        <v>42316</v>
      </c>
      <c r="T105" s="174">
        <v>7</v>
      </c>
      <c r="U105" s="313" t="s">
        <v>443</v>
      </c>
      <c r="V105" s="174">
        <v>14</v>
      </c>
      <c r="W105" s="313">
        <f>S105+V105+7</f>
        <v>42337</v>
      </c>
      <c r="X105" s="174">
        <v>7</v>
      </c>
      <c r="Y105" s="313" t="s">
        <v>443</v>
      </c>
      <c r="Z105" s="174">
        <v>7</v>
      </c>
      <c r="AA105" s="313">
        <f>W105+14</f>
        <v>42351</v>
      </c>
      <c r="AB105" s="174">
        <v>3</v>
      </c>
      <c r="AC105" s="313">
        <f>AA105+AB105</f>
        <v>42354</v>
      </c>
      <c r="AD105" s="133">
        <v>746</v>
      </c>
      <c r="AE105" s="63">
        <v>25</v>
      </c>
      <c r="AF105" s="508">
        <f>AC105+AD105</f>
        <v>43100</v>
      </c>
      <c r="AG105" s="508" t="s">
        <v>36</v>
      </c>
      <c r="AH105" s="865"/>
      <c r="AI105" s="692"/>
    </row>
    <row r="106" spans="1:39" s="267" customFormat="1" ht="15" customHeight="1" x14ac:dyDescent="0.2">
      <c r="A106" s="899"/>
      <c r="B106" s="126" t="s">
        <v>0</v>
      </c>
      <c r="C106" s="645"/>
      <c r="D106" s="582"/>
      <c r="E106" s="582"/>
      <c r="F106" s="582"/>
      <c r="G106" s="857"/>
      <c r="H106" s="255"/>
      <c r="I106" s="787"/>
      <c r="J106" s="732"/>
      <c r="K106" s="276">
        <f>K105</f>
        <v>41974</v>
      </c>
      <c r="L106" s="277">
        <v>115</v>
      </c>
      <c r="M106" s="276">
        <f>K106+L106</f>
        <v>42089</v>
      </c>
      <c r="N106" s="277">
        <v>1</v>
      </c>
      <c r="O106" s="276" t="s">
        <v>443</v>
      </c>
      <c r="P106" s="277">
        <v>46</v>
      </c>
      <c r="Q106" s="276">
        <f>Q105</f>
        <v>42136</v>
      </c>
      <c r="R106" s="277">
        <v>185</v>
      </c>
      <c r="S106" s="276">
        <f>Q106+R106</f>
        <v>42321</v>
      </c>
      <c r="T106" s="277"/>
      <c r="U106" s="276" t="s">
        <v>443</v>
      </c>
      <c r="V106" s="277"/>
      <c r="W106" s="276" t="s">
        <v>443</v>
      </c>
      <c r="X106" s="277"/>
      <c r="Y106" s="276" t="s">
        <v>443</v>
      </c>
      <c r="Z106" s="277"/>
      <c r="AA106" s="276">
        <v>42373</v>
      </c>
      <c r="AB106" s="277"/>
      <c r="AC106" s="276">
        <f>AA106-3</f>
        <v>42370</v>
      </c>
      <c r="AD106" s="294">
        <v>365</v>
      </c>
      <c r="AE106" s="294">
        <v>12</v>
      </c>
      <c r="AF106" s="322">
        <v>42735</v>
      </c>
      <c r="AG106" s="298"/>
      <c r="AH106" s="866"/>
      <c r="AI106" s="693"/>
    </row>
    <row r="107" spans="1:39" ht="15" customHeight="1" x14ac:dyDescent="0.2">
      <c r="A107" s="518"/>
      <c r="B107" s="124" t="s">
        <v>14</v>
      </c>
      <c r="C107" s="643" t="s">
        <v>505</v>
      </c>
      <c r="D107" s="614" t="s">
        <v>506</v>
      </c>
      <c r="E107" s="614" t="s">
        <v>135</v>
      </c>
      <c r="F107" s="614" t="s">
        <v>138</v>
      </c>
      <c r="G107" s="855" t="s">
        <v>402</v>
      </c>
      <c r="H107" s="120"/>
      <c r="I107" s="615" t="s">
        <v>81</v>
      </c>
      <c r="J107" s="617" t="s">
        <v>83</v>
      </c>
      <c r="K107" s="53">
        <f>M107-L107</f>
        <v>40451.1</v>
      </c>
      <c r="L107" s="54">
        <v>14</v>
      </c>
      <c r="M107" s="53">
        <f>O107-N107</f>
        <v>40465.1</v>
      </c>
      <c r="N107" s="54">
        <v>14</v>
      </c>
      <c r="O107" s="53">
        <f>Q107-P107</f>
        <v>40479.1</v>
      </c>
      <c r="P107" s="54">
        <v>14</v>
      </c>
      <c r="Q107" s="53">
        <f>S107-R107</f>
        <v>40493.1</v>
      </c>
      <c r="R107" s="55">
        <v>7</v>
      </c>
      <c r="S107" s="53">
        <f>U107-T107</f>
        <v>40500.1</v>
      </c>
      <c r="T107" s="55">
        <v>14</v>
      </c>
      <c r="U107" s="53">
        <f>W107-V107</f>
        <v>40514.1</v>
      </c>
      <c r="V107" s="55">
        <v>7</v>
      </c>
      <c r="W107" s="53">
        <f>Y107-X107</f>
        <v>40521.1</v>
      </c>
      <c r="X107" s="55">
        <v>14</v>
      </c>
      <c r="Y107" s="53">
        <f>AA107-Z107</f>
        <v>40535.1</v>
      </c>
      <c r="Z107" s="55">
        <v>7</v>
      </c>
      <c r="AA107" s="56">
        <f>+AC107-AB107</f>
        <v>40542.1</v>
      </c>
      <c r="AB107" s="55">
        <v>2</v>
      </c>
      <c r="AC107" s="53">
        <f>+AF107-AD107</f>
        <v>40544.1</v>
      </c>
      <c r="AD107" s="57">
        <f>30.5*AE107</f>
        <v>2555.9</v>
      </c>
      <c r="AE107" s="55">
        <v>83.8</v>
      </c>
      <c r="AF107" s="515">
        <v>43100</v>
      </c>
      <c r="AG107" s="515" t="s">
        <v>36</v>
      </c>
      <c r="AH107" s="864"/>
      <c r="AI107" s="691" t="s">
        <v>508</v>
      </c>
    </row>
    <row r="108" spans="1:39" ht="15" customHeight="1" x14ac:dyDescent="0.2">
      <c r="A108" s="518"/>
      <c r="B108" s="125" t="s">
        <v>16</v>
      </c>
      <c r="C108" s="644"/>
      <c r="D108" s="581"/>
      <c r="E108" s="581"/>
      <c r="F108" s="581"/>
      <c r="G108" s="856"/>
      <c r="I108" s="616"/>
      <c r="J108" s="618"/>
      <c r="K108" s="313">
        <v>41974</v>
      </c>
      <c r="L108" s="175">
        <v>115</v>
      </c>
      <c r="M108" s="313">
        <f>K108+L108</f>
        <v>42089</v>
      </c>
      <c r="N108" s="175">
        <v>1</v>
      </c>
      <c r="O108" s="313">
        <f>M108+N108</f>
        <v>42090</v>
      </c>
      <c r="P108" s="175">
        <v>46</v>
      </c>
      <c r="Q108" s="313">
        <f>O108+P108</f>
        <v>42136</v>
      </c>
      <c r="R108" s="174">
        <v>160</v>
      </c>
      <c r="S108" s="313">
        <f>Q108+R108</f>
        <v>42296</v>
      </c>
      <c r="T108" s="174">
        <v>7</v>
      </c>
      <c r="U108" s="313">
        <f>S108+T108</f>
        <v>42303</v>
      </c>
      <c r="V108" s="174">
        <v>14</v>
      </c>
      <c r="W108" s="313">
        <f>U108+V108</f>
        <v>42317</v>
      </c>
      <c r="X108" s="174">
        <v>7</v>
      </c>
      <c r="Y108" s="313">
        <f>W108+X108</f>
        <v>42324</v>
      </c>
      <c r="Z108" s="174">
        <v>7</v>
      </c>
      <c r="AA108" s="313">
        <f>Y108+Z108</f>
        <v>42331</v>
      </c>
      <c r="AB108" s="174">
        <v>3</v>
      </c>
      <c r="AC108" s="313">
        <f>AA108+AB108</f>
        <v>42334</v>
      </c>
      <c r="AD108" s="133">
        <v>766</v>
      </c>
      <c r="AE108" s="63">
        <v>25.5</v>
      </c>
      <c r="AF108" s="516">
        <f>AC108+AD108</f>
        <v>43100</v>
      </c>
      <c r="AG108" s="516" t="s">
        <v>36</v>
      </c>
      <c r="AH108" s="865"/>
      <c r="AI108" s="692"/>
    </row>
    <row r="109" spans="1:39" s="267" customFormat="1" ht="15" customHeight="1" x14ac:dyDescent="0.2">
      <c r="A109" s="518"/>
      <c r="B109" s="126" t="s">
        <v>0</v>
      </c>
      <c r="C109" s="645"/>
      <c r="D109" s="582"/>
      <c r="E109" s="582"/>
      <c r="F109" s="582"/>
      <c r="G109" s="857"/>
      <c r="H109" s="255"/>
      <c r="I109" s="787"/>
      <c r="J109" s="732"/>
      <c r="K109" s="276">
        <f>K108</f>
        <v>41974</v>
      </c>
      <c r="L109" s="277">
        <v>115</v>
      </c>
      <c r="M109" s="276">
        <f>K109+L109</f>
        <v>42089</v>
      </c>
      <c r="N109" s="277">
        <v>1</v>
      </c>
      <c r="O109" s="276">
        <f>M109+N109</f>
        <v>42090</v>
      </c>
      <c r="P109" s="277">
        <v>46</v>
      </c>
      <c r="Q109" s="276">
        <f>O109+P109</f>
        <v>42136</v>
      </c>
      <c r="R109" s="256"/>
      <c r="S109" s="255"/>
      <c r="T109" s="256"/>
      <c r="U109" s="255"/>
      <c r="V109" s="256"/>
      <c r="W109" s="255"/>
      <c r="X109" s="256"/>
      <c r="Y109" s="255"/>
      <c r="Z109" s="256"/>
      <c r="AA109" s="255"/>
      <c r="AB109" s="256"/>
      <c r="AC109" s="255"/>
      <c r="AD109" s="257"/>
      <c r="AE109" s="257"/>
      <c r="AF109" s="517"/>
      <c r="AG109" s="259"/>
      <c r="AH109" s="866"/>
      <c r="AI109" s="693"/>
    </row>
    <row r="110" spans="1:39" ht="15" customHeight="1" x14ac:dyDescent="0.2">
      <c r="A110" s="843" t="s">
        <v>457</v>
      </c>
      <c r="B110" s="124" t="s">
        <v>14</v>
      </c>
      <c r="C110" s="643" t="s">
        <v>529</v>
      </c>
      <c r="D110" s="614" t="s">
        <v>530</v>
      </c>
      <c r="E110" s="614" t="s">
        <v>135</v>
      </c>
      <c r="F110" s="614" t="s">
        <v>138</v>
      </c>
      <c r="G110" s="855" t="s">
        <v>528</v>
      </c>
      <c r="H110" s="120"/>
      <c r="I110" s="767" t="s">
        <v>88</v>
      </c>
      <c r="J110" s="758" t="s">
        <v>37</v>
      </c>
      <c r="K110" s="53">
        <f>M110-L110</f>
        <v>40451.1</v>
      </c>
      <c r="L110" s="54">
        <v>14</v>
      </c>
      <c r="M110" s="53">
        <f>O110-N110</f>
        <v>40465.1</v>
      </c>
      <c r="N110" s="54">
        <v>14</v>
      </c>
      <c r="O110" s="53">
        <f>Q110-P110</f>
        <v>40479.1</v>
      </c>
      <c r="P110" s="54">
        <v>14</v>
      </c>
      <c r="Q110" s="53">
        <f>S110-R110</f>
        <v>40493.1</v>
      </c>
      <c r="R110" s="55">
        <v>7</v>
      </c>
      <c r="S110" s="53">
        <f>U110-T110</f>
        <v>40500.1</v>
      </c>
      <c r="T110" s="55">
        <v>14</v>
      </c>
      <c r="U110" s="53">
        <f>W110-V110</f>
        <v>40514.1</v>
      </c>
      <c r="V110" s="55">
        <v>7</v>
      </c>
      <c r="W110" s="53">
        <f>Y110-X110</f>
        <v>40521.1</v>
      </c>
      <c r="X110" s="55">
        <v>14</v>
      </c>
      <c r="Y110" s="53">
        <f>AA110-Z110</f>
        <v>40535.1</v>
      </c>
      <c r="Z110" s="55">
        <v>7</v>
      </c>
      <c r="AA110" s="56">
        <f>+AC110-AB110</f>
        <v>40542.1</v>
      </c>
      <c r="AB110" s="55">
        <v>2</v>
      </c>
      <c r="AC110" s="53">
        <f>+AF110-AD110</f>
        <v>40544.1</v>
      </c>
      <c r="AD110" s="57">
        <f>30.5*AE110</f>
        <v>2555.9</v>
      </c>
      <c r="AE110" s="55">
        <v>83.8</v>
      </c>
      <c r="AF110" s="544">
        <v>43100</v>
      </c>
      <c r="AG110" s="544" t="s">
        <v>36</v>
      </c>
      <c r="AH110" s="864"/>
      <c r="AI110" s="691" t="s">
        <v>538</v>
      </c>
    </row>
    <row r="111" spans="1:39" ht="15" customHeight="1" x14ac:dyDescent="0.2">
      <c r="A111" s="844"/>
      <c r="B111" s="125" t="s">
        <v>16</v>
      </c>
      <c r="C111" s="644"/>
      <c r="D111" s="581"/>
      <c r="E111" s="581"/>
      <c r="F111" s="581"/>
      <c r="G111" s="856"/>
      <c r="I111" s="768"/>
      <c r="J111" s="759"/>
      <c r="K111" s="313">
        <v>42353</v>
      </c>
      <c r="L111" s="175">
        <v>20</v>
      </c>
      <c r="M111" s="313">
        <f>K111+L111</f>
        <v>42373</v>
      </c>
      <c r="N111" s="175"/>
      <c r="O111" s="313" t="s">
        <v>443</v>
      </c>
      <c r="P111" s="175"/>
      <c r="Q111" s="313" t="s">
        <v>443</v>
      </c>
      <c r="R111" s="174"/>
      <c r="S111" s="313" t="s">
        <v>443</v>
      </c>
      <c r="T111" s="174">
        <v>7</v>
      </c>
      <c r="U111" s="313" t="s">
        <v>443</v>
      </c>
      <c r="V111" s="174"/>
      <c r="W111" s="313">
        <v>42388</v>
      </c>
      <c r="X111" s="175">
        <v>7</v>
      </c>
      <c r="Y111" s="313">
        <f>W111+X111</f>
        <v>42395</v>
      </c>
      <c r="Z111" s="174">
        <v>7</v>
      </c>
      <c r="AA111" s="313">
        <f>Y111+Z111</f>
        <v>42402</v>
      </c>
      <c r="AB111" s="174">
        <v>3</v>
      </c>
      <c r="AC111" s="313">
        <v>42370</v>
      </c>
      <c r="AD111" s="133">
        <v>365</v>
      </c>
      <c r="AE111" s="63">
        <v>12</v>
      </c>
      <c r="AF111" s="545">
        <f>AC111+AD111</f>
        <v>42735</v>
      </c>
      <c r="AG111" s="545" t="s">
        <v>36</v>
      </c>
      <c r="AH111" s="865"/>
      <c r="AI111" s="692"/>
    </row>
    <row r="112" spans="1:39" s="267" customFormat="1" ht="15" customHeight="1" x14ac:dyDescent="0.2">
      <c r="A112" s="845"/>
      <c r="B112" s="126" t="s">
        <v>0</v>
      </c>
      <c r="C112" s="645"/>
      <c r="D112" s="582"/>
      <c r="E112" s="582"/>
      <c r="F112" s="582"/>
      <c r="G112" s="857"/>
      <c r="H112" s="255"/>
      <c r="I112" s="769"/>
      <c r="J112" s="760"/>
      <c r="K112" s="279">
        <v>42353</v>
      </c>
      <c r="L112" s="278">
        <v>20</v>
      </c>
      <c r="M112" s="279">
        <f>K112+L112</f>
        <v>42373</v>
      </c>
      <c r="N112" s="278"/>
      <c r="O112" s="279" t="s">
        <v>443</v>
      </c>
      <c r="P112" s="278"/>
      <c r="Q112" s="279" t="s">
        <v>443</v>
      </c>
      <c r="R112" s="320"/>
      <c r="S112" s="279" t="s">
        <v>443</v>
      </c>
      <c r="T112" s="320">
        <v>7</v>
      </c>
      <c r="U112" s="279" t="s">
        <v>443</v>
      </c>
      <c r="V112" s="320"/>
      <c r="W112" s="279">
        <v>42388</v>
      </c>
      <c r="X112" s="278">
        <v>7</v>
      </c>
      <c r="Y112" s="255"/>
      <c r="Z112" s="256"/>
      <c r="AA112" s="255"/>
      <c r="AB112" s="256"/>
      <c r="AC112" s="255"/>
      <c r="AD112" s="257"/>
      <c r="AE112" s="257"/>
      <c r="AF112" s="546"/>
      <c r="AG112" s="259"/>
      <c r="AH112" s="866"/>
      <c r="AI112" s="693"/>
    </row>
    <row r="113" spans="1:35" ht="15" customHeight="1" x14ac:dyDescent="0.2">
      <c r="A113" s="122"/>
      <c r="B113" s="124"/>
      <c r="C113" s="329"/>
      <c r="D113" s="326"/>
      <c r="E113" s="326"/>
      <c r="F113" s="326"/>
      <c r="G113" s="331"/>
      <c r="H113" s="120"/>
      <c r="I113" s="327"/>
      <c r="J113" s="325"/>
      <c r="K113" s="53"/>
      <c r="L113" s="54"/>
      <c r="M113" s="53"/>
      <c r="N113" s="54"/>
      <c r="O113" s="53"/>
      <c r="P113" s="54"/>
      <c r="Q113" s="53"/>
      <c r="R113" s="55"/>
      <c r="S113" s="53"/>
      <c r="T113" s="55"/>
      <c r="U113" s="53"/>
      <c r="V113" s="55"/>
      <c r="W113" s="53"/>
      <c r="X113" s="55"/>
      <c r="Y113" s="53"/>
      <c r="Z113" s="55"/>
      <c r="AA113" s="97"/>
      <c r="AB113" s="97"/>
      <c r="AC113" s="97"/>
      <c r="AD113" s="97"/>
      <c r="AE113" s="55"/>
      <c r="AF113" s="58"/>
      <c r="AG113" s="58"/>
      <c r="AH113" s="330"/>
      <c r="AI113" s="328"/>
    </row>
    <row r="114" spans="1:35" x14ac:dyDescent="0.2">
      <c r="C114" s="212"/>
      <c r="D114" s="212"/>
      <c r="E114" s="212"/>
      <c r="F114" s="212"/>
      <c r="G114" s="212"/>
      <c r="H114" s="11"/>
      <c r="I114" s="342"/>
      <c r="L114" s="97"/>
      <c r="N114" s="97"/>
      <c r="P114" s="97"/>
      <c r="Q114" s="11"/>
      <c r="R114" s="97"/>
      <c r="S114" s="11"/>
      <c r="T114" s="97"/>
      <c r="U114" s="11"/>
      <c r="V114" s="97"/>
      <c r="W114" s="11"/>
      <c r="X114" s="97"/>
      <c r="Y114" s="11"/>
      <c r="Z114" s="97"/>
      <c r="AA114" s="97"/>
      <c r="AB114" s="97"/>
      <c r="AC114" s="97"/>
      <c r="AD114" s="97"/>
      <c r="AE114" s="63"/>
      <c r="AF114" s="64"/>
      <c r="AG114" s="85"/>
      <c r="AH114" s="236"/>
      <c r="AI114" s="117"/>
    </row>
  </sheetData>
  <autoFilter ref="B7:U7"/>
  <mergeCells count="320">
    <mergeCell ref="AI110:AI112"/>
    <mergeCell ref="A110:A112"/>
    <mergeCell ref="C110:C112"/>
    <mergeCell ref="D110:D112"/>
    <mergeCell ref="E110:E112"/>
    <mergeCell ref="F110:F112"/>
    <mergeCell ref="G110:G112"/>
    <mergeCell ref="I110:I112"/>
    <mergeCell ref="J110:J112"/>
    <mergeCell ref="AH110:AH112"/>
    <mergeCell ref="A11:A13"/>
    <mergeCell ref="C11:C13"/>
    <mergeCell ref="D11:D13"/>
    <mergeCell ref="E11:E13"/>
    <mergeCell ref="F11:F13"/>
    <mergeCell ref="G11:G13"/>
    <mergeCell ref="I11:I13"/>
    <mergeCell ref="J11:J13"/>
    <mergeCell ref="AH11:AH13"/>
    <mergeCell ref="G98:G100"/>
    <mergeCell ref="I98:I100"/>
    <mergeCell ref="J98:J100"/>
    <mergeCell ref="AH98:AH100"/>
    <mergeCell ref="AI98:AI100"/>
    <mergeCell ref="C95:C97"/>
    <mergeCell ref="D95:D97"/>
    <mergeCell ref="E95:E97"/>
    <mergeCell ref="F95:F97"/>
    <mergeCell ref="AH95:AH97"/>
    <mergeCell ref="AI107:AI109"/>
    <mergeCell ref="C107:C109"/>
    <mergeCell ref="D107:D109"/>
    <mergeCell ref="E107:E109"/>
    <mergeCell ref="F107:F109"/>
    <mergeCell ref="G107:G109"/>
    <mergeCell ref="I107:I109"/>
    <mergeCell ref="J107:J109"/>
    <mergeCell ref="AH107:AH109"/>
    <mergeCell ref="A95:A106"/>
    <mergeCell ref="AI101:AI103"/>
    <mergeCell ref="C104:C106"/>
    <mergeCell ref="D104:D106"/>
    <mergeCell ref="E104:E106"/>
    <mergeCell ref="F104:F106"/>
    <mergeCell ref="G104:G106"/>
    <mergeCell ref="I104:I106"/>
    <mergeCell ref="J104:J106"/>
    <mergeCell ref="AH104:AH106"/>
    <mergeCell ref="AI104:AI106"/>
    <mergeCell ref="C101:C103"/>
    <mergeCell ref="D101:D103"/>
    <mergeCell ref="E101:E103"/>
    <mergeCell ref="F101:F103"/>
    <mergeCell ref="G101:G103"/>
    <mergeCell ref="I101:I103"/>
    <mergeCell ref="J101:J103"/>
    <mergeCell ref="AH101:AH103"/>
    <mergeCell ref="AI95:AI97"/>
    <mergeCell ref="C98:C100"/>
    <mergeCell ref="D98:D100"/>
    <mergeCell ref="E98:E100"/>
    <mergeCell ref="F98:F100"/>
    <mergeCell ref="I23:I25"/>
    <mergeCell ref="J23:J25"/>
    <mergeCell ref="J20:J22"/>
    <mergeCell ref="E23:E25"/>
    <mergeCell ref="I92:I94"/>
    <mergeCell ref="J92:J94"/>
    <mergeCell ref="G95:G97"/>
    <mergeCell ref="I95:I97"/>
    <mergeCell ref="J95:J97"/>
    <mergeCell ref="J80:J82"/>
    <mergeCell ref="F89:F91"/>
    <mergeCell ref="G89:G91"/>
    <mergeCell ref="G44:G46"/>
    <mergeCell ref="G38:G40"/>
    <mergeCell ref="I47:I49"/>
    <mergeCell ref="J44:J46"/>
    <mergeCell ref="J47:J49"/>
    <mergeCell ref="G62:G64"/>
    <mergeCell ref="C23:C25"/>
    <mergeCell ref="D32:D34"/>
    <mergeCell ref="G32:G34"/>
    <mergeCell ref="C29:C31"/>
    <mergeCell ref="D23:D25"/>
    <mergeCell ref="C26:C28"/>
    <mergeCell ref="F23:F25"/>
    <mergeCell ref="G23:G25"/>
    <mergeCell ref="E26:E28"/>
    <mergeCell ref="F26:F28"/>
    <mergeCell ref="C32:C34"/>
    <mergeCell ref="E32:E34"/>
    <mergeCell ref="F32:F34"/>
    <mergeCell ref="D26:D28"/>
    <mergeCell ref="G26:G28"/>
    <mergeCell ref="D29:D31"/>
    <mergeCell ref="G29:G31"/>
    <mergeCell ref="E29:E31"/>
    <mergeCell ref="F29:F31"/>
    <mergeCell ref="J41:J43"/>
    <mergeCell ref="I26:I28"/>
    <mergeCell ref="J26:J28"/>
    <mergeCell ref="AH26:AH28"/>
    <mergeCell ref="AI65:AI67"/>
    <mergeCell ref="J59:J61"/>
    <mergeCell ref="J74:J76"/>
    <mergeCell ref="J83:J85"/>
    <mergeCell ref="I44:I46"/>
    <mergeCell ref="AH32:AH34"/>
    <mergeCell ref="AI38:AI40"/>
    <mergeCell ref="AI35:AI37"/>
    <mergeCell ref="I35:I37"/>
    <mergeCell ref="I32:I34"/>
    <mergeCell ref="J32:J34"/>
    <mergeCell ref="AH50:AH52"/>
    <mergeCell ref="I50:I52"/>
    <mergeCell ref="J50:J52"/>
    <mergeCell ref="I68:I70"/>
    <mergeCell ref="J68:J70"/>
    <mergeCell ref="AH68:AH70"/>
    <mergeCell ref="AH71:AH73"/>
    <mergeCell ref="J65:J67"/>
    <mergeCell ref="J56:J58"/>
    <mergeCell ref="AH23:AH25"/>
    <mergeCell ref="AI23:AI25"/>
    <mergeCell ref="AI26:AI28"/>
    <mergeCell ref="AI29:AI31"/>
    <mergeCell ref="AI41:AI43"/>
    <mergeCell ref="AH47:AH49"/>
    <mergeCell ref="AI47:AI49"/>
    <mergeCell ref="I53:I55"/>
    <mergeCell ref="J53:J55"/>
    <mergeCell ref="AH53:AH55"/>
    <mergeCell ref="AH44:AH46"/>
    <mergeCell ref="AI44:AI46"/>
    <mergeCell ref="AI50:AI52"/>
    <mergeCell ref="AI53:AI55"/>
    <mergeCell ref="I29:I31"/>
    <mergeCell ref="J29:J31"/>
    <mergeCell ref="AH29:AH31"/>
    <mergeCell ref="I41:I43"/>
    <mergeCell ref="AI32:AI34"/>
    <mergeCell ref="J35:J37"/>
    <mergeCell ref="AH35:AH37"/>
    <mergeCell ref="I38:I40"/>
    <mergeCell ref="J38:J40"/>
    <mergeCell ref="AH38:AH40"/>
    <mergeCell ref="C1:G1"/>
    <mergeCell ref="I17:I19"/>
    <mergeCell ref="C17:C19"/>
    <mergeCell ref="D17:D19"/>
    <mergeCell ref="E17:E19"/>
    <mergeCell ref="G17:G19"/>
    <mergeCell ref="I14:I16"/>
    <mergeCell ref="E14:E16"/>
    <mergeCell ref="F17:F19"/>
    <mergeCell ref="D14:D16"/>
    <mergeCell ref="F14:F16"/>
    <mergeCell ref="G14:G16"/>
    <mergeCell ref="C14:C16"/>
    <mergeCell ref="C2:J2"/>
    <mergeCell ref="J14:J16"/>
    <mergeCell ref="AH14:AH16"/>
    <mergeCell ref="AI14:AI16"/>
    <mergeCell ref="C20:C22"/>
    <mergeCell ref="D20:D22"/>
    <mergeCell ref="E20:E22"/>
    <mergeCell ref="F20:F22"/>
    <mergeCell ref="G20:G22"/>
    <mergeCell ref="J8:J10"/>
    <mergeCell ref="AH8:AH10"/>
    <mergeCell ref="AH20:AH22"/>
    <mergeCell ref="AI20:AI22"/>
    <mergeCell ref="I20:I22"/>
    <mergeCell ref="J17:J19"/>
    <mergeCell ref="AH17:AH19"/>
    <mergeCell ref="AI17:AI19"/>
    <mergeCell ref="AI11:AI13"/>
    <mergeCell ref="AI8:AI10"/>
    <mergeCell ref="F41:F43"/>
    <mergeCell ref="G35:G37"/>
    <mergeCell ref="F38:F40"/>
    <mergeCell ref="F35:F37"/>
    <mergeCell ref="E35:E37"/>
    <mergeCell ref="C41:C43"/>
    <mergeCell ref="D41:D43"/>
    <mergeCell ref="E41:E43"/>
    <mergeCell ref="G41:G43"/>
    <mergeCell ref="C38:C40"/>
    <mergeCell ref="D38:D40"/>
    <mergeCell ref="E38:E40"/>
    <mergeCell ref="C35:C37"/>
    <mergeCell ref="D35:D37"/>
    <mergeCell ref="C56:C58"/>
    <mergeCell ref="C44:C46"/>
    <mergeCell ref="D44:D46"/>
    <mergeCell ref="E44:E46"/>
    <mergeCell ref="F44:F46"/>
    <mergeCell ref="D56:D58"/>
    <mergeCell ref="E56:E58"/>
    <mergeCell ref="F56:F58"/>
    <mergeCell ref="G56:G58"/>
    <mergeCell ref="C47:C49"/>
    <mergeCell ref="D47:D49"/>
    <mergeCell ref="E47:E49"/>
    <mergeCell ref="C53:C55"/>
    <mergeCell ref="D53:D55"/>
    <mergeCell ref="E53:E55"/>
    <mergeCell ref="F53:F55"/>
    <mergeCell ref="G53:G55"/>
    <mergeCell ref="C50:C52"/>
    <mergeCell ref="D50:D52"/>
    <mergeCell ref="E50:E52"/>
    <mergeCell ref="F50:F52"/>
    <mergeCell ref="G50:G52"/>
    <mergeCell ref="F47:F49"/>
    <mergeCell ref="G47:G49"/>
    <mergeCell ref="C65:C67"/>
    <mergeCell ref="D65:D67"/>
    <mergeCell ref="E65:E67"/>
    <mergeCell ref="F65:F67"/>
    <mergeCell ref="G65:G67"/>
    <mergeCell ref="C59:C61"/>
    <mergeCell ref="I65:I67"/>
    <mergeCell ref="AI68:AI70"/>
    <mergeCell ref="D68:D70"/>
    <mergeCell ref="D59:D61"/>
    <mergeCell ref="E59:E61"/>
    <mergeCell ref="F59:F61"/>
    <mergeCell ref="G59:G61"/>
    <mergeCell ref="AH65:AH67"/>
    <mergeCell ref="AI59:AI61"/>
    <mergeCell ref="I62:I64"/>
    <mergeCell ref="J62:J64"/>
    <mergeCell ref="AH62:AH64"/>
    <mergeCell ref="I59:I61"/>
    <mergeCell ref="AH59:AH61"/>
    <mergeCell ref="AI92:AI94"/>
    <mergeCell ref="AH89:AH91"/>
    <mergeCell ref="AI89:AI91"/>
    <mergeCell ref="AH74:AH76"/>
    <mergeCell ref="AI74:AI76"/>
    <mergeCell ref="I77:I79"/>
    <mergeCell ref="J77:J79"/>
    <mergeCell ref="AH77:AH79"/>
    <mergeCell ref="I89:I91"/>
    <mergeCell ref="J89:J91"/>
    <mergeCell ref="AI77:AI79"/>
    <mergeCell ref="AI86:AI88"/>
    <mergeCell ref="I80:I82"/>
    <mergeCell ref="AH83:AH85"/>
    <mergeCell ref="I83:I85"/>
    <mergeCell ref="AH80:AH82"/>
    <mergeCell ref="AI80:AI82"/>
    <mergeCell ref="AI83:AI85"/>
    <mergeCell ref="I74:I76"/>
    <mergeCell ref="F86:F88"/>
    <mergeCell ref="G86:G88"/>
    <mergeCell ref="C80:C82"/>
    <mergeCell ref="D80:D82"/>
    <mergeCell ref="E80:E82"/>
    <mergeCell ref="F80:F82"/>
    <mergeCell ref="G80:G82"/>
    <mergeCell ref="AH92:AH94"/>
    <mergeCell ref="I86:I88"/>
    <mergeCell ref="J86:J88"/>
    <mergeCell ref="AH86:AH88"/>
    <mergeCell ref="C92:C94"/>
    <mergeCell ref="D92:D94"/>
    <mergeCell ref="E92:E94"/>
    <mergeCell ref="F92:F94"/>
    <mergeCell ref="G92:G94"/>
    <mergeCell ref="D71:D73"/>
    <mergeCell ref="C77:C79"/>
    <mergeCell ref="D77:D79"/>
    <mergeCell ref="E77:E79"/>
    <mergeCell ref="F77:F79"/>
    <mergeCell ref="G77:G79"/>
    <mergeCell ref="E71:E73"/>
    <mergeCell ref="F71:F73"/>
    <mergeCell ref="C89:C91"/>
    <mergeCell ref="D89:D91"/>
    <mergeCell ref="E89:E91"/>
    <mergeCell ref="C83:C85"/>
    <mergeCell ref="D83:D85"/>
    <mergeCell ref="E83:E85"/>
    <mergeCell ref="F83:F85"/>
    <mergeCell ref="G83:G85"/>
    <mergeCell ref="C74:C76"/>
    <mergeCell ref="D74:D76"/>
    <mergeCell ref="E74:E76"/>
    <mergeCell ref="F74:F76"/>
    <mergeCell ref="G74:G76"/>
    <mergeCell ref="C86:C88"/>
    <mergeCell ref="D86:D88"/>
    <mergeCell ref="E86:E88"/>
    <mergeCell ref="AI71:AI73"/>
    <mergeCell ref="A8:A10"/>
    <mergeCell ref="C8:C10"/>
    <mergeCell ref="D8:D10"/>
    <mergeCell ref="E8:E10"/>
    <mergeCell ref="F8:F10"/>
    <mergeCell ref="G8:G10"/>
    <mergeCell ref="I8:I10"/>
    <mergeCell ref="C62:C64"/>
    <mergeCell ref="D62:D64"/>
    <mergeCell ref="E62:E64"/>
    <mergeCell ref="F62:F64"/>
    <mergeCell ref="E68:E70"/>
    <mergeCell ref="F68:F70"/>
    <mergeCell ref="G68:G70"/>
    <mergeCell ref="J71:J73"/>
    <mergeCell ref="I71:I73"/>
    <mergeCell ref="G71:G73"/>
    <mergeCell ref="C68:C70"/>
    <mergeCell ref="AI62:AI64"/>
    <mergeCell ref="I56:I58"/>
    <mergeCell ref="AH56:AH58"/>
    <mergeCell ref="AI56:AI58"/>
    <mergeCell ref="C71:C73"/>
  </mergeCells>
  <phoneticPr fontId="0" type="noConversion"/>
  <printOptions horizontalCentered="1"/>
  <pageMargins left="0" right="0" top="1.54" bottom="0.09" header="0.71" footer="0.21"/>
  <pageSetup scale="26" fitToHeight="0" orientation="landscape" r:id="rId1"/>
  <headerFooter alignWithMargins="0">
    <oddHeader xml:space="preserve">&amp;C&amp;12Lebanon
Second Education Development Program EDP II
</oddHeader>
    <oddFooter>&amp;L&amp;F&amp;CPage &amp;P of &amp;N&amp;R&amp;D</oddFooter>
  </headerFooter>
  <rowBreaks count="1" manualBreakCount="1">
    <brk id="58" max="40" man="1"/>
  </rowBreaks>
  <ignoredErrors>
    <ignoredError sqref="AC13" formula="1"/>
  </ignoredError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0"/>
  <sheetViews>
    <sheetView tabSelected="1" zoomScale="70" zoomScaleNormal="70" workbookViewId="0">
      <selection activeCell="X1" sqref="X1:Y1048576"/>
    </sheetView>
  </sheetViews>
  <sheetFormatPr defaultRowHeight="15" x14ac:dyDescent="0.2"/>
  <cols>
    <col min="1" max="1" width="5.28515625" style="20" customWidth="1"/>
    <col min="7" max="7" width="15.7109375" bestFit="1" customWidth="1"/>
    <col min="8" max="8" width="14.7109375" bestFit="1" customWidth="1"/>
    <col min="9" max="9" width="14.42578125" customWidth="1"/>
    <col min="10" max="10" width="14.7109375" bestFit="1" customWidth="1"/>
    <col min="11" max="11" width="18.85546875" customWidth="1"/>
    <col min="13" max="13" width="14.140625" customWidth="1"/>
    <col min="15" max="15" width="13.5703125" customWidth="1"/>
    <col min="17" max="17" width="13" bestFit="1" customWidth="1"/>
    <col min="19" max="19" width="13.7109375" customWidth="1"/>
    <col min="22" max="22" width="13" bestFit="1" customWidth="1"/>
  </cols>
  <sheetData>
    <row r="1" spans="1:25" s="20" customFormat="1" ht="36" customHeight="1" x14ac:dyDescent="0.2">
      <c r="B1" s="99"/>
      <c r="C1" s="585" t="s">
        <v>127</v>
      </c>
      <c r="D1" s="585"/>
      <c r="E1" s="585"/>
      <c r="F1" s="585"/>
      <c r="G1" s="585"/>
      <c r="H1" s="12"/>
      <c r="I1" s="13"/>
      <c r="J1" s="14"/>
      <c r="K1" s="11"/>
      <c r="L1" s="15"/>
      <c r="M1" s="11"/>
      <c r="N1" s="15"/>
      <c r="O1" s="11"/>
      <c r="P1" s="15"/>
      <c r="Q1" s="14"/>
      <c r="R1" s="17"/>
      <c r="S1" s="13"/>
      <c r="T1" s="17"/>
      <c r="U1" s="17"/>
      <c r="V1" s="13"/>
      <c r="W1" s="13"/>
      <c r="X1" s="18"/>
      <c r="Y1" s="19"/>
    </row>
    <row r="2" spans="1:25" s="20" customFormat="1" ht="15.75" customHeight="1" x14ac:dyDescent="0.2">
      <c r="B2" s="100"/>
      <c r="C2" s="607" t="s">
        <v>539</v>
      </c>
      <c r="D2" s="607"/>
      <c r="E2" s="607"/>
      <c r="F2" s="607"/>
      <c r="G2" s="607"/>
      <c r="H2" s="607"/>
      <c r="I2" s="607"/>
      <c r="J2" s="607"/>
      <c r="K2" s="11"/>
      <c r="L2" s="15"/>
      <c r="M2" s="11"/>
      <c r="N2" s="15"/>
      <c r="O2" s="11"/>
      <c r="P2" s="15"/>
      <c r="Q2" s="14"/>
      <c r="R2" s="17"/>
      <c r="S2" s="13"/>
      <c r="T2" s="17"/>
      <c r="U2" s="17"/>
      <c r="V2" s="13"/>
      <c r="W2" s="13"/>
      <c r="X2" s="18"/>
      <c r="Y2" s="19"/>
    </row>
    <row r="3" spans="1:25" s="20" customFormat="1" ht="9" customHeight="1" thickBot="1" x14ac:dyDescent="0.25">
      <c r="A3" s="104"/>
      <c r="B3" s="105"/>
      <c r="C3" s="22"/>
      <c r="D3" s="22"/>
      <c r="E3" s="22"/>
      <c r="F3" s="22"/>
      <c r="G3" s="23"/>
      <c r="H3" s="106"/>
      <c r="I3" s="13"/>
      <c r="J3" s="24"/>
      <c r="K3" s="25"/>
      <c r="L3" s="106"/>
      <c r="M3" s="107"/>
      <c r="N3" s="106"/>
      <c r="O3" s="107"/>
      <c r="P3" s="106"/>
      <c r="Q3" s="104"/>
      <c r="R3" s="108"/>
      <c r="T3" s="108"/>
      <c r="U3" s="108"/>
      <c r="V3" s="27"/>
      <c r="W3" s="109"/>
      <c r="X3" s="110"/>
      <c r="Y3" s="104"/>
    </row>
    <row r="4" spans="1:25" s="1" customFormat="1" ht="106.9" customHeight="1" x14ac:dyDescent="0.2">
      <c r="A4" s="332" t="s">
        <v>95</v>
      </c>
      <c r="B4" s="3" t="s">
        <v>20</v>
      </c>
      <c r="C4" s="3" t="s">
        <v>70</v>
      </c>
      <c r="D4" s="3" t="s">
        <v>64</v>
      </c>
      <c r="E4" s="3" t="s">
        <v>96</v>
      </c>
      <c r="F4" s="3" t="s">
        <v>97</v>
      </c>
      <c r="G4" s="4" t="s">
        <v>39</v>
      </c>
      <c r="H4" s="5" t="s">
        <v>128</v>
      </c>
      <c r="I4" s="3" t="s">
        <v>40</v>
      </c>
      <c r="J4" s="6" t="s">
        <v>38</v>
      </c>
      <c r="K4" s="7" t="s">
        <v>79</v>
      </c>
      <c r="L4" s="8" t="s">
        <v>67</v>
      </c>
      <c r="M4" s="7" t="s">
        <v>80</v>
      </c>
      <c r="N4" s="8" t="s">
        <v>67</v>
      </c>
      <c r="O4" s="7" t="s">
        <v>41</v>
      </c>
      <c r="P4" s="8" t="s">
        <v>67</v>
      </c>
      <c r="Q4" s="4" t="s">
        <v>121</v>
      </c>
      <c r="R4" s="8" t="s">
        <v>67</v>
      </c>
      <c r="S4" s="4" t="s">
        <v>122</v>
      </c>
      <c r="T4" s="9" t="s">
        <v>68</v>
      </c>
      <c r="U4" s="9" t="s">
        <v>69</v>
      </c>
      <c r="V4" s="4" t="s">
        <v>48</v>
      </c>
      <c r="W4" s="4" t="s">
        <v>49</v>
      </c>
      <c r="X4" s="10" t="s">
        <v>125</v>
      </c>
      <c r="Y4" s="333" t="s">
        <v>33</v>
      </c>
    </row>
    <row r="5" spans="1:25" s="28" customFormat="1" ht="16.149999999999999" customHeight="1" thickBot="1" x14ac:dyDescent="0.25">
      <c r="A5" s="334"/>
      <c r="B5" s="29"/>
      <c r="C5" s="30"/>
      <c r="D5" s="30"/>
      <c r="E5" s="30"/>
      <c r="F5" s="30"/>
      <c r="G5" s="31"/>
      <c r="H5" s="32"/>
      <c r="I5" s="31"/>
      <c r="J5" s="31"/>
      <c r="K5" s="33"/>
      <c r="L5" s="34"/>
      <c r="M5" s="33"/>
      <c r="N5" s="34"/>
      <c r="O5" s="33"/>
      <c r="P5" s="34"/>
      <c r="Q5" s="37"/>
      <c r="R5" s="36"/>
      <c r="S5" s="29"/>
      <c r="T5" s="36"/>
      <c r="U5" s="36"/>
      <c r="V5" s="29"/>
      <c r="W5" s="29"/>
      <c r="X5" s="38"/>
      <c r="Y5" s="335"/>
    </row>
    <row r="6" spans="1:25" s="28" customFormat="1" ht="16.149999999999999" customHeight="1" thickBot="1" x14ac:dyDescent="0.25">
      <c r="A6" s="336"/>
      <c r="B6" s="39"/>
      <c r="C6" s="39"/>
      <c r="D6" s="39"/>
      <c r="E6" s="39"/>
      <c r="F6" s="39"/>
      <c r="G6" s="39"/>
      <c r="H6" s="40"/>
      <c r="I6" s="39"/>
      <c r="J6" s="39"/>
      <c r="K6" s="41"/>
      <c r="L6" s="42"/>
      <c r="M6" s="41"/>
      <c r="N6" s="42"/>
      <c r="O6" s="41"/>
      <c r="P6" s="42"/>
      <c r="Q6" s="45"/>
      <c r="R6" s="44"/>
      <c r="S6" s="39"/>
      <c r="T6" s="44"/>
      <c r="U6" s="44"/>
      <c r="V6" s="39"/>
      <c r="W6" s="39"/>
      <c r="X6" s="46"/>
      <c r="Y6" s="337"/>
    </row>
    <row r="7" spans="1:25" s="20" customFormat="1" ht="15.75" x14ac:dyDescent="0.2">
      <c r="A7" s="338"/>
      <c r="C7" s="22"/>
      <c r="D7" s="22"/>
      <c r="E7" s="22"/>
      <c r="F7" s="22"/>
      <c r="G7" s="47"/>
      <c r="H7" s="48"/>
      <c r="I7" s="13"/>
      <c r="J7" s="13"/>
      <c r="K7" s="49"/>
      <c r="L7" s="50"/>
      <c r="M7" s="49"/>
      <c r="N7" s="50"/>
      <c r="O7" s="49"/>
      <c r="P7" s="50"/>
      <c r="X7" s="51"/>
      <c r="Y7" s="128"/>
    </row>
    <row r="8" spans="1:25" s="20" customFormat="1" ht="15" customHeight="1" x14ac:dyDescent="0.2">
      <c r="A8" s="339"/>
      <c r="B8" s="211" t="s">
        <v>14</v>
      </c>
      <c r="C8" s="614"/>
      <c r="D8" s="614" t="s">
        <v>162</v>
      </c>
      <c r="E8" s="614" t="s">
        <v>132</v>
      </c>
      <c r="F8" s="614" t="s">
        <v>133</v>
      </c>
      <c r="G8" s="614" t="s">
        <v>153</v>
      </c>
      <c r="H8" s="120"/>
      <c r="I8" s="615" t="s">
        <v>36</v>
      </c>
      <c r="J8" s="617" t="s">
        <v>37</v>
      </c>
      <c r="K8" s="53">
        <f>M8-L8</f>
        <v>40806</v>
      </c>
      <c r="L8" s="54">
        <v>14</v>
      </c>
      <c r="M8" s="53">
        <f>O8-N8</f>
        <v>40820</v>
      </c>
      <c r="N8" s="54">
        <v>14</v>
      </c>
      <c r="O8" s="53">
        <f>Q8-P8</f>
        <v>40834</v>
      </c>
      <c r="P8" s="54">
        <v>14</v>
      </c>
      <c r="Q8" s="56">
        <f>+S8-R8</f>
        <v>40848</v>
      </c>
      <c r="R8" s="55">
        <v>2</v>
      </c>
      <c r="S8" s="53">
        <v>40850</v>
      </c>
      <c r="T8" s="57">
        <f>30.5*48</f>
        <v>1464</v>
      </c>
      <c r="U8" s="55">
        <v>48</v>
      </c>
      <c r="V8" s="58">
        <f>+T8+S8</f>
        <v>42314</v>
      </c>
      <c r="W8" s="58" t="s">
        <v>36</v>
      </c>
      <c r="X8" s="903"/>
      <c r="Y8" s="906"/>
    </row>
    <row r="9" spans="1:25" s="20" customFormat="1" ht="15" customHeight="1" x14ac:dyDescent="0.2">
      <c r="A9" s="340"/>
      <c r="B9" s="21" t="s">
        <v>16</v>
      </c>
      <c r="C9" s="581"/>
      <c r="D9" s="581"/>
      <c r="E9" s="581"/>
      <c r="F9" s="581"/>
      <c r="G9" s="581"/>
      <c r="H9" s="12"/>
      <c r="I9" s="616"/>
      <c r="J9" s="618"/>
      <c r="K9" s="377">
        <v>42510</v>
      </c>
      <c r="L9" s="175">
        <v>14</v>
      </c>
      <c r="M9" s="377">
        <f>K9+L9</f>
        <v>42524</v>
      </c>
      <c r="N9" s="175">
        <v>14</v>
      </c>
      <c r="O9" s="377">
        <f>M9+N9</f>
        <v>42538</v>
      </c>
      <c r="P9" s="175">
        <v>14</v>
      </c>
      <c r="Q9" s="377">
        <f>O9+P9</f>
        <v>42552</v>
      </c>
      <c r="R9" s="174">
        <v>2</v>
      </c>
      <c r="S9" s="377">
        <f>Q9+R9</f>
        <v>42554</v>
      </c>
      <c r="T9" s="174">
        <v>366</v>
      </c>
      <c r="U9" s="174">
        <v>12</v>
      </c>
      <c r="V9" s="377">
        <f>S9+T9</f>
        <v>42920</v>
      </c>
      <c r="W9" s="173" t="s">
        <v>36</v>
      </c>
      <c r="X9" s="904"/>
      <c r="Y9" s="907"/>
    </row>
    <row r="10" spans="1:25" s="20" customFormat="1" ht="15.75" x14ac:dyDescent="0.2">
      <c r="A10" s="341"/>
      <c r="B10" s="65" t="s">
        <v>0</v>
      </c>
      <c r="C10" s="582"/>
      <c r="D10" s="582"/>
      <c r="E10" s="582"/>
      <c r="F10" s="582"/>
      <c r="G10" s="582"/>
      <c r="H10" s="111"/>
      <c r="I10" s="787"/>
      <c r="J10" s="732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905"/>
      <c r="Y10" s="908"/>
    </row>
  </sheetData>
  <mergeCells count="11">
    <mergeCell ref="Y8:Y10"/>
    <mergeCell ref="C8:C10"/>
    <mergeCell ref="D8:D10"/>
    <mergeCell ref="E8:E10"/>
    <mergeCell ref="F8:F10"/>
    <mergeCell ref="G8:G10"/>
    <mergeCell ref="C1:G1"/>
    <mergeCell ref="I8:I10"/>
    <mergeCell ref="J8:J10"/>
    <mergeCell ref="C2:J2"/>
    <mergeCell ref="X8:X10"/>
  </mergeCells>
  <pageMargins left="0.7" right="0.7" top="0.75" bottom="0.75" header="0.3" footer="0.3"/>
  <pageSetup paperSize="9" scale="40" orientation="landscape" r:id="rId1"/>
  <headerFooter>
    <oddHeader xml:space="preserve">&amp;CLebanon 
Second Education Development Program  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ubmittedBy xmlns="d6267e6a-bf3f-4308-983a-8e32ad3cd070">Jocelyne Jabbour</SubmittedBy>
    <InformationClassification xmlns="d6267e6a-bf3f-4308-983a-8e32ad3cd070">Official Use Only</InformationClassification>
    <AccesstoInformationPolicyException xmlns="d6267e6a-bf3f-4308-983a-8e32ad3cd070">Deliberative,</AccesstoInformationPolicyException>
    <DateSubmission xmlns="d6267e6a-bf3f-4308-983a-8e32ad3cd070">2/16/2016</DateSubmission>
    <ReportNumber xmlns="d6267e6a-bf3f-4308-983a-8e32ad3cd070" xsi:nil="true"/>
    <Comment1 xmlns="d6267e6a-bf3f-4308-983a-8e32ad3cd070" xsi:nil="true"/>
    <IsitpartofaSeries xmlns="d6267e6a-bf3f-4308-983a-8e32ad3cd070">No</IsitpartofaSeries>
    <Languages xmlns="d6267e6a-bf3f-4308-983a-8e32ad3cd070">English</Languages>
    <Document_x0020_Submission_x0020_Workflow xmlns="ee363e03-ffe3-4ea8-891f-7c22e1e48952">
      <Url xsi:nil="true"/>
      <Description xsi:nil="true"/>
    </Document_x0020_Submission_x0020_Workflow>
    <DocumentName xmlns="ee363e03-ffe3-4ea8-891f-7c22e1e48952">19-MEHE_Proc Plan_EDP II_Restructuring_REK_January 25 2016.xlsx</DocumentName>
    <SendMail xmlns="d6267e6a-bf3f-4308-983a-8e32ad3cd070">JJabbour1@worldbank.org</SendMail>
    <ProjectIDNumber xmlns="d6267e6a-bf3f-4308-983a-8e32ad3cd070">P118187</ProjectIDNumber>
    <UserSubmittedAbstract xmlns="d6267e6a-bf3f-4308-983a-8e32ad3cd070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_Submission" ma:contentTypeID="0x0101008431A1D8C2312847944FA20613D3A89100EB38AD71019081469B2AF86C0DFE710D" ma:contentTypeVersion="8" ma:contentTypeDescription="Document Submission Content Type" ma:contentTypeScope="" ma:versionID="ef582c1707102d0551164cbfb3a7bc7b">
  <xsd:schema xmlns:xsd="http://www.w3.org/2001/XMLSchema" xmlns:xs="http://www.w3.org/2001/XMLSchema" xmlns:p="http://schemas.microsoft.com/office/2006/metadata/properties" xmlns:ns2="d6267e6a-bf3f-4308-983a-8e32ad3cd070" xmlns:ns3="ee363e03-ffe3-4ea8-891f-7c22e1e48952" targetNamespace="http://schemas.microsoft.com/office/2006/metadata/properties" ma:root="true" ma:fieldsID="0d4695a9168062258be2898d73d97065" ns2:_="" ns3:_="">
    <xsd:import namespace="d6267e6a-bf3f-4308-983a-8e32ad3cd070"/>
    <xsd:import namespace="ee363e03-ffe3-4ea8-891f-7c22e1e48952"/>
    <xsd:element name="properties">
      <xsd:complexType>
        <xsd:sequence>
          <xsd:element name="documentManagement">
            <xsd:complexType>
              <xsd:all>
                <xsd:element ref="ns2:AccesstoInformationPolicyException" minOccurs="0"/>
                <xsd:element ref="ns2:Comment1" minOccurs="0"/>
                <xsd:element ref="ns2:DateSubmission" minOccurs="0"/>
                <xsd:element ref="ns2:InformationClassification" minOccurs="0"/>
                <xsd:element ref="ns2:IsitpartofaSeries" minOccurs="0"/>
                <xsd:element ref="ns2:Languages" minOccurs="0"/>
                <xsd:element ref="ns2:ProjectIDNumber" minOccurs="0"/>
                <xsd:element ref="ns2:ReportNumber" minOccurs="0"/>
                <xsd:element ref="ns2:SendMail" minOccurs="0"/>
                <xsd:element ref="ns2:SubmittedBy" minOccurs="0"/>
                <xsd:element ref="ns2:UserSubmittedAbstract" minOccurs="0"/>
                <xsd:element ref="ns3:Document_x0020_Submission_x0020_Workflow" minOccurs="0"/>
                <xsd:element ref="ns3:DocumentNa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267e6a-bf3f-4308-983a-8e32ad3cd070" elementFormDefault="qualified">
    <xsd:import namespace="http://schemas.microsoft.com/office/2006/documentManagement/types"/>
    <xsd:import namespace="http://schemas.microsoft.com/office/infopath/2007/PartnerControls"/>
    <xsd:element name="AccesstoInformationPolicyException" ma:index="8" nillable="true" ma:displayName="Access to Information Policy Exception" ma:internalName="AccesstoInformationPolicyException">
      <xsd:simpleType>
        <xsd:restriction base="dms:Text">
          <xsd:maxLength value="255"/>
        </xsd:restriction>
      </xsd:simpleType>
    </xsd:element>
    <xsd:element name="Comment1" ma:index="9" nillable="true" ma:displayName="Comment" ma:internalName="Comment1">
      <xsd:simpleType>
        <xsd:restriction base="dms:Note"/>
      </xsd:simpleType>
    </xsd:element>
    <xsd:element name="DateSubmission" ma:index="10" nillable="true" ma:displayName="Date of Submission" ma:internalName="DateSubmission">
      <xsd:simpleType>
        <xsd:restriction base="dms:Text">
          <xsd:maxLength value="255"/>
        </xsd:restriction>
      </xsd:simpleType>
    </xsd:element>
    <xsd:element name="InformationClassification" ma:index="11" nillable="true" ma:displayName="Information Classification" ma:internalName="InformationClassification">
      <xsd:simpleType>
        <xsd:restriction base="dms:Text">
          <xsd:maxLength value="255"/>
        </xsd:restriction>
      </xsd:simpleType>
    </xsd:element>
    <xsd:element name="IsitpartofaSeries" ma:index="12" nillable="true" ma:displayName="Is it part of a Series?" ma:internalName="IsitpartofaSeries">
      <xsd:simpleType>
        <xsd:restriction base="dms:Text">
          <xsd:maxLength value="255"/>
        </xsd:restriction>
      </xsd:simpleType>
    </xsd:element>
    <xsd:element name="Languages" ma:index="13" nillable="true" ma:displayName="Languages" ma:internalName="Languages">
      <xsd:simpleType>
        <xsd:restriction base="dms:Text">
          <xsd:maxLength value="255"/>
        </xsd:restriction>
      </xsd:simpleType>
    </xsd:element>
    <xsd:element name="ProjectIDNumber" ma:index="14" nillable="true" ma:displayName="Project ID Number" ma:internalName="ProjectIDNumber">
      <xsd:simpleType>
        <xsd:restriction base="dms:Text">
          <xsd:maxLength value="255"/>
        </xsd:restriction>
      </xsd:simpleType>
    </xsd:element>
    <xsd:element name="ReportNumber" ma:index="15" nillable="true" ma:displayName="Report Number" ma:internalName="ReportNumber" ma:readOnly="false">
      <xsd:simpleType>
        <xsd:restriction base="dms:Text">
          <xsd:maxLength value="255"/>
        </xsd:restriction>
      </xsd:simpleType>
    </xsd:element>
    <xsd:element name="SendMail" ma:index="16" nillable="true" ma:displayName="Send Mail" ma:internalName="SendMail" ma:readOnly="false">
      <xsd:simpleType>
        <xsd:restriction base="dms:Text">
          <xsd:maxLength value="255"/>
        </xsd:restriction>
      </xsd:simpleType>
    </xsd:element>
    <xsd:element name="SubmittedBy" ma:index="17" nillable="true" ma:displayName="Submitted By" ma:internalName="SubmittedBy" ma:readOnly="false">
      <xsd:simpleType>
        <xsd:restriction base="dms:Text">
          <xsd:maxLength value="255"/>
        </xsd:restriction>
      </xsd:simpleType>
    </xsd:element>
    <xsd:element name="UserSubmittedAbstract" ma:index="18" nillable="true" ma:displayName="User Submitted Abstract" ma:internalName="UserSubmittedAbstract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363e03-ffe3-4ea8-891f-7c22e1e48952" elementFormDefault="qualified">
    <xsd:import namespace="http://schemas.microsoft.com/office/2006/documentManagement/types"/>
    <xsd:import namespace="http://schemas.microsoft.com/office/infopath/2007/PartnerControls"/>
    <xsd:element name="Document_x0020_Submission_x0020_Workflow" ma:index="19" nillable="true" ma:displayName="Document Submission Workflow" ma:internalName="Document_x0020_Submission_x0020_Workflow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DocumentName" ma:index="20" nillable="true" ma:displayName="Document Name" ma:internalName="DocumentNam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6F96D7E-69E4-4EAE-9896-1684B9B2236D}">
  <ds:schemaRefs>
    <ds:schemaRef ds:uri="http://schemas.microsoft.com/office/2006/documentManagement/types"/>
    <ds:schemaRef ds:uri="http://purl.org/dc/elements/1.1/"/>
    <ds:schemaRef ds:uri="d6267e6a-bf3f-4308-983a-8e32ad3cd070"/>
    <ds:schemaRef ds:uri="http://purl.org/dc/terms/"/>
    <ds:schemaRef ds:uri="http://www.w3.org/XML/1998/namespace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ee363e03-ffe3-4ea8-891f-7c22e1e48952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378EC8FB-B259-46DB-BFFC-FC8EE6B25B8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B26502E-6775-43D1-AF9A-3BAA601A6C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6267e6a-bf3f-4308-983a-8e32ad3cd070"/>
    <ds:schemaRef ds:uri="ee363e03-ffe3-4ea8-891f-7c22e1e489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10</vt:i4>
      </vt:variant>
    </vt:vector>
  </HeadingPairs>
  <TitlesOfParts>
    <vt:vector size="18" baseType="lpstr">
      <vt:lpstr>Threshold</vt:lpstr>
      <vt:lpstr>PRthresh_20090114</vt:lpstr>
      <vt:lpstr>Training</vt:lpstr>
      <vt:lpstr>Works &amp; Goods </vt:lpstr>
      <vt:lpstr>Shopping</vt:lpstr>
      <vt:lpstr>Firms Cons.</vt:lpstr>
      <vt:lpstr>Ind. Cons.</vt:lpstr>
      <vt:lpstr>School Grants</vt:lpstr>
      <vt:lpstr>'Firms Cons.'!Print_Area</vt:lpstr>
      <vt:lpstr>'Ind. Cons.'!Print_Area</vt:lpstr>
      <vt:lpstr>Shopping!Print_Area</vt:lpstr>
      <vt:lpstr>Training!Print_Area</vt:lpstr>
      <vt:lpstr>'Works &amp; Goods '!Print_Area</vt:lpstr>
      <vt:lpstr>'Firms Cons.'!Print_Titles</vt:lpstr>
      <vt:lpstr>'Ind. Cons.'!Print_Titles</vt:lpstr>
      <vt:lpstr>Shopping!Print_Titles</vt:lpstr>
      <vt:lpstr>Training!Print_Titles</vt:lpstr>
      <vt:lpstr>'Works &amp; Goods '!Print_Titles</vt:lpstr>
    </vt:vector>
  </TitlesOfParts>
  <Company>World Bank Group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16_2_2016_8_40_9_19-MEHE_Proc Plan_EDP II_Restructuring_REK_January 25 2016.xlsx</dc:title>
  <dc:creator>Riwa</dc:creator>
  <cp:lastModifiedBy>Jurgita Campbell</cp:lastModifiedBy>
  <cp:lastPrinted>2016-01-29T08:24:28Z</cp:lastPrinted>
  <dcterms:created xsi:type="dcterms:W3CDTF">2002-06-22T19:31:24Z</dcterms:created>
  <dcterms:modified xsi:type="dcterms:W3CDTF">2016-02-16T21:18:17Z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0x0101008431A1D8C2312847944FA20613D3A89100EB38AD71019081469B2AF86C0DFE710D</vt:lpwstr>
  </property>
</Properties>
</file>