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4320" windowWidth="15120" windowHeight="3825" tabRatio="778" firstSheet="1" activeTab="1"/>
  </bookViews>
  <sheets>
    <sheet name="Settings" sheetId="7" state="hidden" r:id="rId1"/>
    <sheet name="General revised  " sheetId="12" r:id="rId2"/>
    <sheet name="Goods &amp; Works    " sheetId="14" r:id="rId3"/>
    <sheet name="Consulting Services  " sheetId="13" r:id="rId4"/>
    <sheet name="Capacity Building" sheetId="4" r:id="rId5"/>
  </sheets>
  <externalReferences>
    <externalReference r:id="rId6"/>
    <externalReference r:id="rId7"/>
    <externalReference r:id="rId8"/>
  </externalReferences>
  <definedNames>
    <definedName name="_xlnm._FilterDatabase" localSheetId="3" hidden="1">'Consulting Services  '!$A$5:$CA$171</definedName>
    <definedName name="country" localSheetId="1">'General revised  '!$D$6</definedName>
    <definedName name="country">#REF!</definedName>
    <definedName name="fi" localSheetId="1">[1]Settings!$A$4:$A$5</definedName>
    <definedName name="fi">Settings!$A$4:$A$5</definedName>
    <definedName name="Goods" localSheetId="1">[2]Settings!$A$10:$A$12</definedName>
    <definedName name="Goods">[3]Settings!$A$10:$A$12</definedName>
    <definedName name="gwncs" localSheetId="1">[1]Settings!$A$10:$A$12</definedName>
    <definedName name="gwncs">Settings!$A$10:$A$12</definedName>
    <definedName name="lncr" localSheetId="1">'General revised  '!$D$8</definedName>
    <definedName name="lncr">#REF!</definedName>
    <definedName name="OLE_LINK5" localSheetId="3">'Consulting Services  '!$U$51</definedName>
    <definedName name="_xlnm.Print_Area" localSheetId="4">'Capacity Building'!$A$1:$O$21</definedName>
    <definedName name="_xlnm.Print_Area" localSheetId="1">'General revised  '!$A$1:$F$86</definedName>
    <definedName name="_xlnm.Print_Area" localSheetId="2">'Goods &amp; Works    '!$A$1:$AX$86</definedName>
    <definedName name="_xlnm.Print_Titles" localSheetId="4">'Capacity Building'!$1:$3</definedName>
    <definedName name="_xlnm.Print_Titles" localSheetId="3">'Consulting Services  '!$1:$5</definedName>
    <definedName name="_xlnm.Print_Titles" localSheetId="2">'Goods &amp; Works    '!$1:$4</definedName>
    <definedName name="priorpost" localSheetId="1">[1]Settings!$A$1:$A$2</definedName>
    <definedName name="priorpost">Settings!$A$1:$A$2</definedName>
    <definedName name="projectName" localSheetId="1">'General revised  '!$D$5</definedName>
    <definedName name="projectName">#REF!</definedName>
    <definedName name="projID" localSheetId="1">'General revised  '!$D$7</definedName>
    <definedName name="projID">#REF!</definedName>
    <definedName name="yn" localSheetId="1">[1]Settings!$A$7:$A$8</definedName>
    <definedName name="yn">Settings!$A$7:$A$8</definedName>
  </definedNames>
  <calcPr calcId="145621" fullCalcOnLoad="1"/>
</workbook>
</file>

<file path=xl/calcChain.xml><?xml version="1.0" encoding="utf-8"?>
<calcChain xmlns="http://schemas.openxmlformats.org/spreadsheetml/2006/main">
  <c r="Q85" i="14" l="1"/>
  <c r="Y196" i="13"/>
  <c r="K193" i="13"/>
  <c r="M193" i="13" s="1"/>
  <c r="P193" i="13" s="1"/>
  <c r="Q193" i="13" s="1"/>
  <c r="T193" i="13" s="1"/>
  <c r="Y193" i="13" s="1"/>
  <c r="K196" i="13"/>
  <c r="M196" i="13" s="1"/>
  <c r="O78" i="14"/>
  <c r="P78" i="14" s="1"/>
  <c r="Q78" i="14" s="1"/>
  <c r="R78" i="14" s="1"/>
  <c r="S78" i="14" s="1"/>
  <c r="T78" i="14" s="1"/>
  <c r="U78" i="14" s="1"/>
  <c r="P83" i="14"/>
  <c r="Q83" i="14"/>
  <c r="R83" i="14" s="1"/>
  <c r="S83" i="14" s="1"/>
  <c r="U83" i="14" s="1"/>
  <c r="Z83" i="14" s="1"/>
  <c r="I4" i="4"/>
  <c r="M4" i="4"/>
  <c r="I11" i="4"/>
  <c r="M11" i="4"/>
  <c r="I12" i="4"/>
  <c r="I15" i="4"/>
  <c r="K18" i="13"/>
  <c r="S18" i="13"/>
  <c r="T18" i="13"/>
  <c r="Y24" i="13"/>
  <c r="S42" i="13"/>
  <c r="T42" i="13"/>
  <c r="K45" i="13"/>
  <c r="L45" i="13" s="1"/>
  <c r="O45" i="13" s="1"/>
  <c r="P45" i="13" s="1"/>
  <c r="Q45" i="13" s="1"/>
  <c r="R45" i="13" s="1"/>
  <c r="S45" i="13" s="1"/>
  <c r="T45" i="13" s="1"/>
  <c r="J51" i="13"/>
  <c r="K51" i="13" s="1"/>
  <c r="Y60" i="13"/>
  <c r="S81" i="13"/>
  <c r="T81" i="13"/>
  <c r="S84" i="13"/>
  <c r="T84" i="13" s="1"/>
  <c r="J87" i="13"/>
  <c r="M90" i="13"/>
  <c r="S90" i="13"/>
  <c r="T90" i="13" s="1"/>
  <c r="Y90" i="13"/>
  <c r="S94" i="13"/>
  <c r="T94" i="13" s="1"/>
  <c r="S97" i="13"/>
  <c r="T97" i="13"/>
  <c r="S100" i="13"/>
  <c r="T100" i="13" s="1"/>
  <c r="S106" i="13"/>
  <c r="T106" i="13"/>
  <c r="S109" i="13"/>
  <c r="T109" i="13" s="1"/>
  <c r="S112" i="13"/>
  <c r="T112" i="13"/>
  <c r="T114" i="13"/>
  <c r="K117" i="13"/>
  <c r="K118" i="13"/>
  <c r="T120" i="13"/>
  <c r="S120" i="13"/>
  <c r="M124" i="13"/>
  <c r="P124" i="13" s="1"/>
  <c r="Q124" i="13" s="1"/>
  <c r="R124" i="13" s="1"/>
  <c r="S124" i="13" s="1"/>
  <c r="T124" i="13" s="1"/>
  <c r="M126" i="13"/>
  <c r="P126" i="13"/>
  <c r="Q126" i="13" s="1"/>
  <c r="S126" i="13" s="1"/>
  <c r="T126" i="13" s="1"/>
  <c r="Q127" i="13"/>
  <c r="S127" i="13" s="1"/>
  <c r="T127" i="13" s="1"/>
  <c r="M129" i="13"/>
  <c r="P129" i="13"/>
  <c r="Q129" i="13" s="1"/>
  <c r="S129" i="13" s="1"/>
  <c r="T129" i="13" s="1"/>
  <c r="S130" i="13"/>
  <c r="T130" i="13" s="1"/>
  <c r="M132" i="13"/>
  <c r="P132" i="13"/>
  <c r="Q132" i="13"/>
  <c r="S132" i="13" s="1"/>
  <c r="T132" i="13" s="1"/>
  <c r="P133" i="13"/>
  <c r="Q133" i="13"/>
  <c r="S133" i="13" s="1"/>
  <c r="T133" i="13" s="1"/>
  <c r="M135" i="13"/>
  <c r="T135" i="13"/>
  <c r="Y135" i="13"/>
  <c r="P139" i="13"/>
  <c r="Q139" i="13"/>
  <c r="S139" i="13"/>
  <c r="T139" i="13" s="1"/>
  <c r="P141" i="13"/>
  <c r="Q141" i="13"/>
  <c r="T141" i="13"/>
  <c r="T142" i="13"/>
  <c r="T143" i="13"/>
  <c r="T145" i="13"/>
  <c r="Y145" i="13"/>
  <c r="T146" i="13"/>
  <c r="M148" i="13"/>
  <c r="P148" i="13"/>
  <c r="Q148" i="13"/>
  <c r="S148" i="13" s="1"/>
  <c r="T148" i="13" s="1"/>
  <c r="Y148" i="13"/>
  <c r="P149" i="13"/>
  <c r="Q149" i="13" s="1"/>
  <c r="S149" i="13" s="1"/>
  <c r="T149" i="13" s="1"/>
  <c r="M151" i="13"/>
  <c r="P151" i="13" s="1"/>
  <c r="Q151" i="13" s="1"/>
  <c r="S151" i="13" s="1"/>
  <c r="T151" i="13" s="1"/>
  <c r="M154" i="13"/>
  <c r="P154" i="13" s="1"/>
  <c r="Q154" i="13" s="1"/>
  <c r="S154" i="13" s="1"/>
  <c r="T154" i="13" s="1"/>
  <c r="Y154" i="13"/>
  <c r="Y157" i="13"/>
  <c r="Y160" i="13"/>
  <c r="Y163" i="13"/>
  <c r="Q166" i="13"/>
  <c r="K167" i="13"/>
  <c r="L167" i="13"/>
  <c r="O167" i="13" s="1"/>
  <c r="P167" i="13" s="1"/>
  <c r="Q167" i="13" s="1"/>
  <c r="R167" i="13" s="1"/>
  <c r="S167" i="13" s="1"/>
  <c r="T167" i="13" s="1"/>
  <c r="K168" i="13"/>
  <c r="L168" i="13"/>
  <c r="O168" i="13" s="1"/>
  <c r="P168" i="13" s="1"/>
  <c r="Q168" i="13" s="1"/>
  <c r="R168" i="13" s="1"/>
  <c r="S168" i="13" s="1"/>
  <c r="T168" i="13" s="1"/>
  <c r="K169" i="13"/>
  <c r="L169" i="13"/>
  <c r="O169" i="13" s="1"/>
  <c r="P169" i="13" s="1"/>
  <c r="Q169" i="13" s="1"/>
  <c r="R169" i="13" s="1"/>
  <c r="S169" i="13" s="1"/>
  <c r="T169" i="13" s="1"/>
  <c r="R170" i="13"/>
  <c r="S170" i="13"/>
  <c r="T170" i="13" s="1"/>
  <c r="S172" i="13"/>
  <c r="T172" i="13"/>
  <c r="Y172" i="13"/>
  <c r="T175" i="13"/>
  <c r="Y175" i="13"/>
  <c r="M178" i="13"/>
  <c r="T178" i="13"/>
  <c r="Z5" i="14"/>
  <c r="N7" i="14"/>
  <c r="Q8" i="14"/>
  <c r="R8" i="14"/>
  <c r="S8" i="14" s="1"/>
  <c r="T8" i="14" s="1"/>
  <c r="U8" i="14" s="1"/>
  <c r="Z8" i="14"/>
  <c r="Q11" i="14"/>
  <c r="R11" i="14" s="1"/>
  <c r="S11" i="14" s="1"/>
  <c r="T11" i="14" s="1"/>
  <c r="U11" i="14" s="1"/>
  <c r="Z11" i="14"/>
  <c r="Q14" i="14"/>
  <c r="R14" i="14"/>
  <c r="S14" i="14" s="1"/>
  <c r="T14" i="14" s="1"/>
  <c r="U14" i="14" s="1"/>
  <c r="Z14" i="14"/>
  <c r="O17" i="14"/>
  <c r="Q17" i="14"/>
  <c r="R17" i="14"/>
  <c r="S17" i="14"/>
  <c r="T17" i="14" s="1"/>
  <c r="U17" i="14" s="1"/>
  <c r="Q20" i="14"/>
  <c r="R20" i="14"/>
  <c r="S20" i="14" s="1"/>
  <c r="T20" i="14" s="1"/>
  <c r="U20" i="14" s="1"/>
  <c r="Q22" i="14"/>
  <c r="Q23" i="14"/>
  <c r="R23" i="14"/>
  <c r="S23" i="14"/>
  <c r="U23" i="14"/>
  <c r="O26" i="14"/>
  <c r="P26" i="14"/>
  <c r="Q26" i="14"/>
  <c r="R26" i="14"/>
  <c r="S26" i="14" s="1"/>
  <c r="T26" i="14" s="1"/>
  <c r="U26" i="14" s="1"/>
  <c r="Z27" i="14"/>
  <c r="Q29" i="14"/>
  <c r="R29" i="14"/>
  <c r="Z29" i="14"/>
  <c r="N32" i="14"/>
  <c r="Q32" i="14"/>
  <c r="R32" i="14"/>
  <c r="S32" i="14"/>
  <c r="U32" i="14"/>
  <c r="O35" i="14"/>
  <c r="Q35" i="14"/>
  <c r="R35" i="14"/>
  <c r="S35" i="14"/>
  <c r="T35" i="14" s="1"/>
  <c r="U35" i="14" s="1"/>
  <c r="Z35" i="14"/>
  <c r="Z36" i="14"/>
  <c r="Q38" i="14"/>
  <c r="R38" i="14"/>
  <c r="Q41" i="14"/>
  <c r="R41" i="14"/>
  <c r="S41" i="14" s="1"/>
  <c r="U41" i="14" s="1"/>
  <c r="Z41" i="14"/>
  <c r="P44" i="14"/>
  <c r="Q44" i="14" s="1"/>
  <c r="R44" i="14" s="1"/>
  <c r="S44" i="14" s="1"/>
  <c r="U44" i="14" s="1"/>
  <c r="Z44" i="14"/>
  <c r="P46" i="14"/>
  <c r="Q46" i="14"/>
  <c r="R46" i="14"/>
  <c r="P47" i="14"/>
  <c r="Q47" i="14"/>
  <c r="R47" i="14"/>
  <c r="S47" i="14"/>
  <c r="T47" i="14" s="1"/>
  <c r="U47" i="14" s="1"/>
  <c r="Z47" i="14"/>
  <c r="N48" i="14"/>
  <c r="Q48" i="14"/>
  <c r="S48" i="14"/>
  <c r="T48" i="14"/>
  <c r="U48" i="14"/>
  <c r="Q49" i="14"/>
  <c r="P50" i="14"/>
  <c r="Q50" i="14"/>
  <c r="R50" i="14"/>
  <c r="S50" i="14" s="1"/>
  <c r="U50" i="14" s="1"/>
  <c r="Z50" i="14"/>
  <c r="Q51" i="14"/>
  <c r="R51" i="14" s="1"/>
  <c r="S51" i="14" s="1"/>
  <c r="U51" i="14" s="1"/>
  <c r="Q52" i="14"/>
  <c r="R52" i="14" s="1"/>
  <c r="P53" i="14"/>
  <c r="Q53" i="14"/>
  <c r="R53" i="14"/>
  <c r="S53" i="14" s="1"/>
  <c r="U53" i="14" s="1"/>
  <c r="Z53" i="14"/>
  <c r="P54" i="14"/>
  <c r="Q54" i="14" s="1"/>
  <c r="R54" i="14" s="1"/>
  <c r="S54" i="14" s="1"/>
  <c r="U54" i="14" s="1"/>
  <c r="Q55" i="14"/>
  <c r="R55" i="14"/>
  <c r="O56" i="14"/>
  <c r="P56" i="14"/>
  <c r="Q56" i="14" s="1"/>
  <c r="R56" i="14" s="1"/>
  <c r="S56" i="14" s="1"/>
  <c r="T56" i="14" s="1"/>
  <c r="U56" i="14" s="1"/>
  <c r="Z56" i="14"/>
  <c r="Q57" i="14"/>
  <c r="R57" i="14"/>
  <c r="S57" i="14" s="1"/>
  <c r="T57" i="14" s="1"/>
  <c r="U57" i="14" s="1"/>
  <c r="Q58" i="14"/>
  <c r="R58" i="14" s="1"/>
  <c r="P59" i="14"/>
  <c r="Q59" i="14"/>
  <c r="R59" i="14"/>
  <c r="S59" i="14" s="1"/>
  <c r="U59" i="14" s="1"/>
  <c r="Z59" i="14"/>
  <c r="P60" i="14"/>
  <c r="Q60" i="14" s="1"/>
  <c r="R60" i="14" s="1"/>
  <c r="S60" i="14" s="1"/>
  <c r="U60" i="14" s="1"/>
  <c r="Q61" i="14"/>
  <c r="R61" i="14"/>
  <c r="P62" i="14"/>
  <c r="Q62" i="14" s="1"/>
  <c r="R62" i="14"/>
  <c r="S62" i="14" s="1"/>
  <c r="U62" i="14" s="1"/>
  <c r="Z62" i="14"/>
  <c r="Q64" i="14"/>
  <c r="R64" i="14"/>
  <c r="S64" i="14"/>
  <c r="Q65" i="14"/>
  <c r="R65" i="14"/>
  <c r="S65" i="14"/>
  <c r="T65" i="14"/>
  <c r="U65" i="14" s="1"/>
  <c r="Z65" i="14"/>
  <c r="Q66" i="14"/>
  <c r="R66" i="14"/>
  <c r="S66" i="14" s="1"/>
  <c r="T66" i="14" s="1"/>
  <c r="U66" i="14" s="1"/>
  <c r="Q67" i="14"/>
  <c r="R67" i="14" s="1"/>
  <c r="Z68" i="14"/>
  <c r="P69" i="14"/>
  <c r="Q69" i="14"/>
  <c r="R69" i="14" s="1"/>
  <c r="S69" i="14" s="1"/>
  <c r="U69" i="14" s="1"/>
  <c r="P70" i="14"/>
  <c r="Z71" i="14"/>
  <c r="P72" i="14"/>
  <c r="Q72" i="14"/>
  <c r="R72" i="14"/>
  <c r="S72" i="14" s="1"/>
  <c r="P73" i="14"/>
  <c r="Q73" i="14"/>
  <c r="R73" i="14"/>
  <c r="P74" i="14"/>
  <c r="Q74" i="14"/>
  <c r="R74" i="14"/>
  <c r="S74" i="14"/>
  <c r="O75" i="14"/>
  <c r="P75" i="14"/>
  <c r="M76" i="14"/>
  <c r="N76" i="14"/>
  <c r="O76" i="14" s="1"/>
  <c r="P76" i="14" s="1"/>
  <c r="Q76" i="14" s="1"/>
  <c r="R76" i="14" s="1"/>
  <c r="S76" i="14" s="1"/>
  <c r="T76" i="14" s="1"/>
  <c r="U76" i="14" s="1"/>
  <c r="O77" i="14"/>
  <c r="P77" i="14" s="1"/>
  <c r="Q77" i="14" s="1"/>
  <c r="R77" i="14" s="1"/>
  <c r="S77" i="14" s="1"/>
  <c r="T77" i="14" s="1"/>
  <c r="U77" i="14" s="1"/>
  <c r="Q80" i="14"/>
  <c r="R80" i="14"/>
  <c r="S80" i="14" s="1"/>
  <c r="Z80" i="14"/>
  <c r="Q82" i="14"/>
  <c r="Y120" i="13"/>
  <c r="R75" i="14"/>
  <c r="S75" i="14"/>
  <c r="T75" i="14" s="1"/>
  <c r="U75" i="14" s="1"/>
  <c r="Q75" i="14"/>
  <c r="U72" i="14" l="1"/>
  <c r="T72" i="14"/>
</calcChain>
</file>

<file path=xl/sharedStrings.xml><?xml version="1.0" encoding="utf-8"?>
<sst xmlns="http://schemas.openxmlformats.org/spreadsheetml/2006/main" count="3380" uniqueCount="608">
  <si>
    <t>SS</t>
  </si>
  <si>
    <t xml:space="preserve"> Training Program for  (procurement specialist) on (Selection and Recruitment of Consultants in World Bank -Funded Projects  </t>
  </si>
  <si>
    <t xml:space="preserve">Training Program for (procurement assistant) on (Works Procurement Management Course ) </t>
  </si>
  <si>
    <t>GHANA INSTITUTE OF MANAGEMENT AND PUPLIC ADMINISTRATION (GIMPA))</t>
  </si>
  <si>
    <t xml:space="preserve">Bank's approval date of Procurement Plan                                   </t>
  </si>
  <si>
    <t xml:space="preserve">            I. General</t>
  </si>
  <si>
    <r>
      <rPr>
        <b/>
        <sz val="12"/>
        <rFont val="Arial"/>
        <family val="2"/>
      </rPr>
      <t>1. Prior Review Threshold</t>
    </r>
    <r>
      <rPr>
        <sz val="12"/>
        <rFont val="Arial"/>
        <family val="2"/>
      </rPr>
      <t xml:space="preserve">. Procurement Decisions subject to Prior Review by the Bank as stated in Appendix 1 to the Guidelines for Procurement: [Thresholds for applicable procurement methods (not limited to the list below) will be determined by the Procurement Specialist /Procurement Accredited Staff based on the assessment of the implementing agency’s capacity.] </t>
    </r>
  </si>
  <si>
    <r>
      <t xml:space="preserve">  (N S) (three</t>
    </r>
    <r>
      <rPr>
        <i/>
        <sz val="18"/>
        <rFont val="Times New Roman"/>
        <family val="1"/>
      </rPr>
      <t xml:space="preserve"> </t>
    </r>
    <r>
      <rPr>
        <sz val="18"/>
        <rFont val="Times New Roman"/>
        <family val="1"/>
      </rPr>
      <t>quotations)(work)</t>
    </r>
  </si>
  <si>
    <r>
      <t xml:space="preserve"> </t>
    </r>
    <r>
      <rPr>
        <b/>
        <sz val="16"/>
        <rFont val="Times New Roman"/>
        <family val="1"/>
        <charset val="178"/>
      </rPr>
      <t>&lt;</t>
    </r>
    <r>
      <rPr>
        <b/>
        <sz val="16"/>
        <rFont val="Arial"/>
        <family val="2"/>
      </rPr>
      <t xml:space="preserve"> 300,000</t>
    </r>
  </si>
  <si>
    <r>
      <t>&gt;50</t>
    </r>
    <r>
      <rPr>
        <b/>
        <sz val="16"/>
        <rFont val="Calibri"/>
        <family val="2"/>
      </rPr>
      <t>000</t>
    </r>
  </si>
  <si>
    <r>
      <t xml:space="preserve">ALL CONTRACTS </t>
    </r>
    <r>
      <rPr>
        <b/>
        <sz val="16"/>
        <rFont val="Times New Roman"/>
        <family val="1"/>
        <charset val="178"/>
      </rPr>
      <t xml:space="preserve"> </t>
    </r>
  </si>
  <si>
    <t xml:space="preserve"> Procurement of ( VAN &amp; pick up 4*4 double cabin   for  (Central Veterinary laboratory (CVL).</t>
  </si>
  <si>
    <t xml:space="preserve">Procurement of (5) vehicles 4WD)  for  public private partnership for veterinary services </t>
  </si>
  <si>
    <t xml:space="preserve">   Supply and Install  Generator  for  the Central Veterinary Laboratory (CVL ) </t>
  </si>
  <si>
    <t xml:space="preserve"> Supply and Install Autoclave and waste water treatment plant the system)  for Central  Veterinary  laboratory (CVL) SANA,A  
</t>
  </si>
  <si>
    <t xml:space="preserve">Procurement  of (Computers and office appliances for (23)  Regional agricultural offices in ( 5) Governorates  . (SANA,A, LAHJ, AL-Mhweet  ,Hodeida ,Hajja,a) </t>
  </si>
  <si>
    <t xml:space="preserve"> Supply and install Complementary equipment for Regional lab in  (Abs ) HAJJA Gov.</t>
  </si>
  <si>
    <t xml:space="preserve">Supply and Install Laboratory Benching Equipments for ( Central  Veterinary  laboratory (CVL) SANA,A   </t>
  </si>
  <si>
    <t xml:space="preserve">Consultant Services for Design of Al-Mokha Quarantine Building  in TAIZ gov. </t>
  </si>
  <si>
    <t xml:space="preserve"> Survey of Seed Demand and Market Analysis</t>
  </si>
  <si>
    <t xml:space="preserve">Establishment of Seed Producers Groups and Sites and Communities Selection </t>
  </si>
  <si>
    <t>National Coordinator for RALP to implement farmer based system of seed improvement and management</t>
  </si>
  <si>
    <t xml:space="preserve">  National Coordinator to Implement Farmer-Based System of Seed Improvement and Management (FBSSIM) - 2nd contract</t>
  </si>
  <si>
    <t>Prior Review Threshold: Selection decisions subject to Prior Review by Bank as stated in Appendix 1 to the Guidelines Selection and Employment of Consultants:</t>
  </si>
  <si>
    <t>Dr.Unger Herman, w  - Lebsaftgasses 3 A-3400  Klosterneuburg  Germany</t>
  </si>
  <si>
    <t xml:space="preserve">Haleem  hasnain/ House 13 Street:6, Sector :F-8/3 Islamabad  44000  Pa kistan </t>
  </si>
  <si>
    <t>Sample Procurement Plan</t>
  </si>
  <si>
    <t>Goods</t>
  </si>
  <si>
    <t>Works</t>
  </si>
  <si>
    <t>Prior Review Threshold (USD)</t>
  </si>
  <si>
    <t>Procurement Method</t>
  </si>
  <si>
    <t>Comments</t>
  </si>
  <si>
    <t>ICB and LIB (Goods)</t>
  </si>
  <si>
    <t>NCB (Goods)</t>
  </si>
  <si>
    <t>ICB (Works)</t>
  </si>
  <si>
    <t>NCB (Works)</t>
  </si>
  <si>
    <t>Project Information</t>
  </si>
  <si>
    <t>1.</t>
  </si>
  <si>
    <t>2.</t>
  </si>
  <si>
    <t>3.</t>
  </si>
  <si>
    <t>6.</t>
  </si>
  <si>
    <t>5.</t>
  </si>
  <si>
    <t>4.</t>
  </si>
  <si>
    <t>1a.</t>
  </si>
  <si>
    <t>1b.</t>
  </si>
  <si>
    <t>Procurement Category</t>
  </si>
  <si>
    <t>Project ID:</t>
  </si>
  <si>
    <t>Country:</t>
  </si>
  <si>
    <t>Project Name:</t>
  </si>
  <si>
    <t>Procurement Method Threshold (USD)</t>
  </si>
  <si>
    <t>Consulting Firms (Competitive)</t>
  </si>
  <si>
    <t>Expected Outcome/ Activity Description</t>
  </si>
  <si>
    <t>Estimated Cost</t>
  </si>
  <si>
    <t>Estimated Duration</t>
  </si>
  <si>
    <t>Start Date</t>
  </si>
  <si>
    <t>Completion Date</t>
  </si>
  <si>
    <t>QCBS</t>
  </si>
  <si>
    <t>SL No.</t>
  </si>
  <si>
    <t>Description of Services</t>
  </si>
  <si>
    <t>Advertising for Short listing (Date)</t>
  </si>
  <si>
    <t>TOR/Shortlist to be Finalised (Date)</t>
  </si>
  <si>
    <t>RFP Issued (Date)</t>
  </si>
  <si>
    <t>No Objection by the Bank (Technical/ #Combined/ Draft Contract/ Final Contract) (Date)**</t>
  </si>
  <si>
    <t>Prior</t>
  </si>
  <si>
    <t>Post</t>
  </si>
  <si>
    <t>Currency of Estimated Cost</t>
  </si>
  <si>
    <t>Package/ Reference No.</t>
  </si>
  <si>
    <t>Proposal Submission Deadline (Date)</t>
  </si>
  <si>
    <t>Procurement Plan for Consultant Services</t>
  </si>
  <si>
    <t>No Objection by the Bank to the Technical Evaluation Report
(Date)**</t>
  </si>
  <si>
    <t>Services Completion (Date)</t>
  </si>
  <si>
    <t>Firm</t>
  </si>
  <si>
    <t>Individual</t>
  </si>
  <si>
    <t>Procurement Plan for Goods/Works/Non-Consulting Services</t>
  </si>
  <si>
    <t>Prequalification</t>
  </si>
  <si>
    <t>Estimated Cost and Date of Estimate</t>
  </si>
  <si>
    <t>Prequalification (yes/no)</t>
  </si>
  <si>
    <t>Yes</t>
  </si>
  <si>
    <t>No</t>
  </si>
  <si>
    <t>Domestic Preference (yes/no)</t>
  </si>
  <si>
    <t>Preparation of Bid Document  (Date)</t>
  </si>
  <si>
    <t>Bank’s No Objection to Bidding Document  (Date)**</t>
  </si>
  <si>
    <t>Bid Invitation (Date)</t>
  </si>
  <si>
    <t>Bid Closing (Date)</t>
  </si>
  <si>
    <t>Bid Opening (Date)</t>
  </si>
  <si>
    <t>Contract No.</t>
  </si>
  <si>
    <t>Completion of Contract (Date)</t>
  </si>
  <si>
    <t>Planned</t>
  </si>
  <si>
    <t>Revised</t>
  </si>
  <si>
    <t>Actual</t>
  </si>
  <si>
    <t>Contract Value</t>
  </si>
  <si>
    <t>Contract Currency</t>
  </si>
  <si>
    <t>Contract Signed (Date)</t>
  </si>
  <si>
    <t>Bank’s No Objection to Bid Evaulation Report and Contract Award (Date)**</t>
  </si>
  <si>
    <t>Name, City, and Country of Contractor (incl. Zip Code if US)</t>
  </si>
  <si>
    <t>** Applicable in case of Bank's prior review</t>
  </si>
  <si>
    <t>Description of Goods/ Works</t>
  </si>
  <si>
    <t>Non-Consulting Services</t>
  </si>
  <si>
    <t>Goods/ Works/ NCS</t>
  </si>
  <si>
    <t>No Objection from Bank for Draft Prequalification documents (Date)**</t>
  </si>
  <si>
    <t>No Objection from Bank for Evaluation of Prequalification Application (Date)**</t>
  </si>
  <si>
    <t>No Objection from Bank for TOR (Date)**</t>
  </si>
  <si>
    <t>No Objection from Bank for Shortlist (Date)**</t>
  </si>
  <si>
    <t>No Objection from Bank for Final RFP (Date)**</t>
  </si>
  <si>
    <t>RFP Final Draft to be forwarded to the Bank (Date)</t>
  </si>
  <si>
    <t>Review by Bank (Prior/ Post)</t>
  </si>
  <si>
    <t>Type of Consultant (Firm/ Individual)</t>
  </si>
  <si>
    <t>Version:</t>
  </si>
  <si>
    <t>Last changed:</t>
  </si>
  <si>
    <t>Revised by:</t>
  </si>
  <si>
    <t>Andrew Alexander Jacobs</t>
  </si>
  <si>
    <t>Contract Award Decision (Date)</t>
  </si>
  <si>
    <t>NCB</t>
  </si>
  <si>
    <t>YEMEN</t>
  </si>
  <si>
    <t>IDA Cr.#4220/Yem</t>
  </si>
  <si>
    <t>ICB</t>
  </si>
  <si>
    <t xml:space="preserve"> </t>
  </si>
  <si>
    <t>NO</t>
  </si>
  <si>
    <t>NS/IS( minimum of three quotations)(Goods)</t>
  </si>
  <si>
    <t>17. Feb. 09</t>
  </si>
  <si>
    <t>Seed quality control</t>
  </si>
  <si>
    <t>Participation to international veterinary events</t>
  </si>
  <si>
    <t>CQS</t>
  </si>
  <si>
    <t>RALP/ W/NCB/ 02/2008</t>
  </si>
  <si>
    <t>NS</t>
  </si>
  <si>
    <t>RALP/ GDAH/G/NCB/ 07/2009</t>
  </si>
  <si>
    <t>RALP/ W/NCB/01/2008</t>
  </si>
  <si>
    <t>RALP/CVL/G/NCB/11/2009</t>
  </si>
  <si>
    <t>RALP/ GDAR/ CVL/G/NCB/ 04/2009</t>
  </si>
  <si>
    <t>LCS</t>
  </si>
  <si>
    <t>livestock husbandry and health servies(strenthingthe GDAR Core Function)</t>
  </si>
  <si>
    <t>NA</t>
  </si>
  <si>
    <t>3days</t>
  </si>
  <si>
    <t xml:space="preserve">Procurement Plan for Capacity Building Activities       </t>
  </si>
  <si>
    <t>Annual Conference for Animal Genetic Resources</t>
  </si>
  <si>
    <t>7 days</t>
  </si>
  <si>
    <t>7days</t>
  </si>
  <si>
    <t>Reference to (if any) Project Operational/Procurement Manual: Not Prepared</t>
  </si>
  <si>
    <t xml:space="preserve">RALP/ GDAR / G/NCB/4/ 2008 </t>
  </si>
  <si>
    <t>RALP/G/NCB/02/2007</t>
  </si>
  <si>
    <t>RALP/G-NS/O1/2008</t>
  </si>
  <si>
    <t>RALP/ GDAR/G /NCB/3/2009</t>
  </si>
  <si>
    <t>RALP/G/NCB/03/2007</t>
  </si>
  <si>
    <t>RALP/CVL/G/ICB/1 /2010</t>
  </si>
  <si>
    <t>done</t>
  </si>
  <si>
    <t>1 day</t>
  </si>
  <si>
    <t>actual cost</t>
  </si>
  <si>
    <t>12 months</t>
  </si>
  <si>
    <t>Actual Duration</t>
  </si>
  <si>
    <t xml:space="preserve"> Actual Start Date</t>
  </si>
  <si>
    <t>ActualCompletion Date</t>
  </si>
  <si>
    <t xml:space="preserve">    TAIZ-Hodiedah-Hajjah GOV.</t>
  </si>
  <si>
    <t>RALP /CS/WB</t>
  </si>
  <si>
    <t>IC</t>
  </si>
  <si>
    <t xml:space="preserve">Yemen Veterinary Association Support expert(International expert)  </t>
  </si>
  <si>
    <t>Completed</t>
  </si>
  <si>
    <t xml:space="preserve"> Credit Number :</t>
  </si>
  <si>
    <t>RALP /CS/1/2010</t>
  </si>
  <si>
    <t>RALP /CS/ 2/2010</t>
  </si>
  <si>
    <t>RALP /CS/ 3/2010</t>
  </si>
  <si>
    <t>RALP /CS/4/2010</t>
  </si>
  <si>
    <t>RALP /CS/5/2010</t>
  </si>
  <si>
    <t>RALP/ PSU /G/NS /1 /2007</t>
  </si>
  <si>
    <t>RALP/G/7 /2009</t>
  </si>
  <si>
    <t>RALP/G/6 /2009</t>
  </si>
  <si>
    <t>RALP/G/2/2009</t>
  </si>
  <si>
    <t>RALP/G/3/2008</t>
  </si>
  <si>
    <t>RALP/G/2/2008</t>
  </si>
  <si>
    <t>RALP/G/1/2008</t>
  </si>
  <si>
    <t>RALP/G/1/2007</t>
  </si>
  <si>
    <t xml:space="preserve">component/SUBCOMBONENT </t>
  </si>
  <si>
    <t>Workshop on  animal production(trainer trainsPRA )</t>
  </si>
  <si>
    <t>Workshop on policies and regulations</t>
  </si>
  <si>
    <t>Workshop on epidemiosurveillance</t>
  </si>
  <si>
    <t xml:space="preserve"> kind  of   training </t>
  </si>
  <si>
    <t>Workshop on  animal production(trainer trainsPRA ) Taiz</t>
  </si>
  <si>
    <t>YER</t>
  </si>
  <si>
    <t>3 day</t>
  </si>
  <si>
    <t>2 days</t>
  </si>
  <si>
    <t xml:space="preserve"> RALP/CS/3/2010</t>
  </si>
  <si>
    <t>RALP/CS/5/2010</t>
  </si>
  <si>
    <t xml:space="preserve"> RALP/CS/2/2010</t>
  </si>
  <si>
    <t xml:space="preserve"> RALP/CS /4/2009</t>
  </si>
  <si>
    <t xml:space="preserve"> RALP/CS/3/-2009</t>
  </si>
  <si>
    <t xml:space="preserve"> RALP/CS/2/2009</t>
  </si>
  <si>
    <t xml:space="preserve"> RALP/CS/11/2008</t>
  </si>
  <si>
    <t xml:space="preserve"> RALP/CS/12/2008</t>
  </si>
  <si>
    <t xml:space="preserve"> RALP/CS/10/2008</t>
  </si>
  <si>
    <t xml:space="preserve"> RALP/CS/9/2008</t>
  </si>
  <si>
    <t xml:space="preserve"> RALP/CS/6/2008</t>
  </si>
  <si>
    <t xml:space="preserve"> RALP/CS/1/2008</t>
  </si>
  <si>
    <t>Workshop  on policies and regulations</t>
  </si>
  <si>
    <t xml:space="preserve"> Sanaa  </t>
  </si>
  <si>
    <t>28 Jan. 09</t>
  </si>
  <si>
    <t>10 Feb. 09</t>
  </si>
  <si>
    <t>RALP/CS/6/2010</t>
  </si>
  <si>
    <t>RALP/CS/7/2010</t>
  </si>
  <si>
    <t>RALP /CS/ 6/2010</t>
  </si>
  <si>
    <t>RALP /CS/ 7/2010</t>
  </si>
  <si>
    <t>Azmir -Turkey</t>
  </si>
  <si>
    <t>78 General Session of the OIE -( 2010)</t>
  </si>
  <si>
    <t xml:space="preserve">  77th General Session international committee  of the OIE ( 2009)</t>
  </si>
  <si>
    <t>RALP/ W/NS//03/2008</t>
  </si>
  <si>
    <t>RALP /G/NCB/ 06/2009</t>
  </si>
  <si>
    <t xml:space="preserve">  Paris -France  </t>
  </si>
  <si>
    <t xml:space="preserve">   TAIZ</t>
  </si>
  <si>
    <t>2days</t>
  </si>
  <si>
    <t>Romme-Italy</t>
  </si>
  <si>
    <t>RALP/W/5/2008/  With Adden. Contract 1-2008</t>
  </si>
  <si>
    <t>RALP/W/1/2009/ With Adden. contract2-2009</t>
  </si>
  <si>
    <t>RALP/G/4/2009  / with /Adden.contract3-2009</t>
  </si>
  <si>
    <t xml:space="preserve">RALP/W/4/2008Adden.contract 1--2009  Amend. contract 2--2008   </t>
  </si>
  <si>
    <t>RALP/CS/8/2010</t>
  </si>
  <si>
    <t>RALP /CS/  8/2010</t>
  </si>
  <si>
    <t>RALP /CS/ 5/2009</t>
  </si>
  <si>
    <t>RALP /CS/4/2009</t>
  </si>
  <si>
    <t>RALP /CS/2/2009</t>
  </si>
  <si>
    <t>RALP/CS/ 14/2008</t>
  </si>
  <si>
    <t xml:space="preserve">  RALP/CS/ QCBS /1/ 2008</t>
  </si>
  <si>
    <t xml:space="preserve">  RALP/CS/ QCBS/ 2/ 2008</t>
  </si>
  <si>
    <t>5days</t>
  </si>
  <si>
    <t>Collection, characterization, evaluation, participatory improvement and conservation of landraces  ( SANAA    governorate ) 2008-2009</t>
  </si>
  <si>
    <t>Collection, characterization, evaluation, participatory improvement and conservation of landraces ( HAJJA  GOV.) 2008-2009</t>
  </si>
  <si>
    <t>Enhancing  on farm - seed production</t>
  </si>
  <si>
    <t xml:space="preserve"> Supply office Furniture for agricultural offices 5 Governorates (sana,a,lahj,hodedah.almhweet,hajja)</t>
  </si>
  <si>
    <t>Codex Alimentations ( Committee in contaminants in foods )-2010   (1 person ).</t>
  </si>
  <si>
    <t>N A</t>
  </si>
  <si>
    <t>RALP /CS/9  /2010</t>
  </si>
  <si>
    <t>RALP/CS/ 9  /2010</t>
  </si>
  <si>
    <t>RALP/CS/  12    /2010</t>
  </si>
  <si>
    <t>RALP /CS/10  /2010</t>
  </si>
  <si>
    <t>RALP/CS/   11 /2010</t>
  </si>
  <si>
    <t>RALP/CS/   10/2010</t>
  </si>
  <si>
    <t xml:space="preserve"> RALP/CS/7/2008</t>
  </si>
  <si>
    <t xml:space="preserve">variety maintenance </t>
  </si>
  <si>
    <t>SSS</t>
  </si>
  <si>
    <t xml:space="preserve"> (sanaa,amran,dhmar,mareb)</t>
  </si>
  <si>
    <t xml:space="preserve">Revision 2: January 18, 2010 </t>
  </si>
  <si>
    <t xml:space="preserve"> YEMEN P089259 : Rainfed Agricuture and Livestock Project (RALP) IDA Cr.#4220/Yem</t>
  </si>
  <si>
    <t xml:space="preserve"> RALP/CS/44</t>
  </si>
  <si>
    <t xml:space="preserve"> RALP/CS/45</t>
  </si>
  <si>
    <t xml:space="preserve"> RALP/CS/46</t>
  </si>
  <si>
    <t xml:space="preserve"> RALP/CS/47</t>
  </si>
  <si>
    <t xml:space="preserve"> RALP/CS/48</t>
  </si>
  <si>
    <t xml:space="preserve"> RALP/CS/49</t>
  </si>
  <si>
    <t xml:space="preserve"> RALP/CS/50</t>
  </si>
  <si>
    <t xml:space="preserve"> RALP/CS/51</t>
  </si>
  <si>
    <t xml:space="preserve"> RALP/CS/52</t>
  </si>
  <si>
    <t xml:space="preserve"> RALP/CS/53</t>
  </si>
  <si>
    <t xml:space="preserve"> RALP/CS/54</t>
  </si>
  <si>
    <t xml:space="preserve">Procurement
Method
</t>
  </si>
  <si>
    <t>Single Source (Firms)</t>
  </si>
  <si>
    <t>Individual Consultants (Single Source)</t>
  </si>
  <si>
    <t>Consulting Firms (Single Source)</t>
  </si>
  <si>
    <t>Method of Selection</t>
  </si>
  <si>
    <t xml:space="preserve">         III. Selection of Consultants                                                </t>
  </si>
  <si>
    <r>
      <t xml:space="preserve">            IV. Implementing Agency Capacity Building Activities  with Time Schedule: </t>
    </r>
    <r>
      <rPr>
        <sz val="14"/>
        <rFont val="Arial"/>
        <family val="2"/>
      </rPr>
      <t xml:space="preserve">See attached "Capacity Building" sheet                                         </t>
    </r>
  </si>
  <si>
    <t>AI /W/NCB/ 01/2010</t>
  </si>
  <si>
    <t xml:space="preserve">AI/W/1/2011 </t>
  </si>
  <si>
    <t xml:space="preserve">M/ S .C   STYRCOOL for Industry, A/C &amp;Contracting     SANA,A YEMEN </t>
  </si>
  <si>
    <t>AI/ G/NS / 2/2011</t>
  </si>
  <si>
    <t>Procurement of equipments for improvement  surveillance  network  &amp; training   regional   centers (staff) in CVL</t>
  </si>
  <si>
    <r>
      <t>Any Other Special Selection Arrangements:</t>
    </r>
    <r>
      <rPr>
        <sz val="12"/>
        <rFont val="Arial"/>
        <family val="2"/>
      </rPr>
      <t xml:space="preserve"> </t>
    </r>
    <r>
      <rPr>
        <i/>
        <sz val="12"/>
        <rFont val="Arial"/>
        <family val="2"/>
      </rPr>
      <t>NA</t>
    </r>
  </si>
  <si>
    <r>
      <t xml:space="preserve">Consultancy Assignments with Selection Methods and Time Schedule: </t>
    </r>
    <r>
      <rPr>
        <sz val="12"/>
        <rFont val="Arial"/>
        <family val="2"/>
      </rPr>
      <t>See attached "Consulting Services" sheet</t>
    </r>
  </si>
  <si>
    <r>
      <t>Any Other Special Procurement Arrangements:</t>
    </r>
    <r>
      <rPr>
        <sz val="12"/>
        <rFont val="Arial"/>
        <family val="2"/>
      </rPr>
      <t xml:space="preserve"> </t>
    </r>
    <r>
      <rPr>
        <i/>
        <sz val="12"/>
        <rFont val="Arial"/>
        <family val="2"/>
      </rPr>
      <t>NA</t>
    </r>
  </si>
  <si>
    <r>
      <t>Procurement Packages with Methods and Time Schedule:</t>
    </r>
    <r>
      <rPr>
        <sz val="12"/>
        <rFont val="Arial"/>
        <family val="2"/>
      </rPr>
      <t xml:space="preserve"> See attached "Goods and Works" sheet
</t>
    </r>
  </si>
  <si>
    <t>Prequalification. Bidders for Works  shall be prequlified in accordance with the provisions of paragraphs 2.9 and 2.10 of the Guidelines.</t>
  </si>
  <si>
    <t>Proposed Procedures for CDD Components (as per paragraph 3.17 of the Guidelines): &lt;30,000</t>
  </si>
  <si>
    <t>Rehabilitation of GDAR  Head office Maintenance /SANA,A</t>
  </si>
  <si>
    <t xml:space="preserve">latest update  ;   UNDB  print Edition : issue No .781 , 31-8-2010          </t>
  </si>
  <si>
    <t xml:space="preserve">    ICARDA  IS the only research center specialized on such activities Moreover this agreement  was even mentioned in pad project (PAD)</t>
  </si>
  <si>
    <t xml:space="preserve"> RALP/CS/4/2008</t>
  </si>
  <si>
    <t>Rain fed Agriculture and Livestock Project (RALP)</t>
  </si>
  <si>
    <t xml:space="preserve">Veterinary Institute training program (Vet. Technicians training program &amp;Vet. Assistants training program)  (11) students .)  2010 </t>
  </si>
  <si>
    <t xml:space="preserve">Technical expertise for quarantines development
(AL-MoKha -Taiz)-Al-mukla -hadrmot)
   national expert    
</t>
  </si>
  <si>
    <t xml:space="preserve"> Research Contract in Animal Fodders</t>
  </si>
  <si>
    <t xml:space="preserve">P089259  </t>
  </si>
  <si>
    <t xml:space="preserve"> Individual Consultants (Competitive)</t>
  </si>
  <si>
    <t>RALP/ PSU /G/NS /1 /2009</t>
  </si>
  <si>
    <t>RALP/G/8 /2009</t>
  </si>
  <si>
    <t>RALP/CS/ 13/2008</t>
  </si>
  <si>
    <t>RALP/CS/1/2008</t>
  </si>
  <si>
    <t>RALP/CS/  2/2008</t>
  </si>
  <si>
    <t>RALP/CS/3/2008</t>
  </si>
  <si>
    <t>RALP/CS/4/2008</t>
  </si>
  <si>
    <t>RALP/CS/   6/2008</t>
  </si>
  <si>
    <t>RALP/CS/7/2008</t>
  </si>
  <si>
    <t>RALP/CS/8/2008</t>
  </si>
  <si>
    <t>RALP/CS /9/2008</t>
  </si>
  <si>
    <t>RALP/CS/10/2008</t>
  </si>
  <si>
    <t>RALP/CS/11/2008</t>
  </si>
  <si>
    <t>RALP/CS/12/2008</t>
  </si>
  <si>
    <t>RALP/PT/002/2007</t>
  </si>
  <si>
    <t xml:space="preserve"> RALP/CS/13/2008</t>
  </si>
  <si>
    <t>RALP /PSU/1/2009</t>
  </si>
  <si>
    <t xml:space="preserve"> RALP/CS/7/2009</t>
  </si>
  <si>
    <t>Date of General Procurement Notice:</t>
  </si>
  <si>
    <t>RALP/G/1 /2010   with addend.contract no 1/2010</t>
  </si>
  <si>
    <t xml:space="preserve">RALP/G/5/2009 with  addend.cont. no 2/ 2010 extend period </t>
  </si>
  <si>
    <t xml:space="preserve"> RALP/CS/8/2008</t>
  </si>
  <si>
    <t>RALP /CS/2009</t>
  </si>
  <si>
    <t>RALP /CS/ 3/2009</t>
  </si>
  <si>
    <t>RALP /PSU/1 /2010</t>
  </si>
  <si>
    <t xml:space="preserve">Recruiting   a Secretary for RALP &amp;Avian Flue project </t>
  </si>
  <si>
    <t>N#</t>
  </si>
  <si>
    <t xml:space="preserve">     Tasks are  continuation of previous  work  that consultant has carried out   and the consultant was selected  competitively </t>
  </si>
  <si>
    <t xml:space="preserve">18 DAYS </t>
  </si>
  <si>
    <t>≥ 300000</t>
  </si>
  <si>
    <t>&lt; 25000</t>
  </si>
  <si>
    <t>≥   500,000</t>
  </si>
  <si>
    <t>&lt;  500,000</t>
  </si>
  <si>
    <t xml:space="preserve">ALL CONTRACTS </t>
  </si>
  <si>
    <t>RALP /CS/2010</t>
  </si>
  <si>
    <t xml:space="preserve"> MONITORING AND EVALUATION OFFICER</t>
  </si>
  <si>
    <t xml:space="preserve"> Recruiting MONITORING AND EVALUATION OFFICER</t>
  </si>
  <si>
    <t xml:space="preserve">   Enhancement of  Seeds Production and Maintenance  of varieties.</t>
  </si>
  <si>
    <t>Coordinate, communicate, Follow-up identification/collection of priority crops and land races</t>
  </si>
  <si>
    <t>to individual consultants on a sole-source basis.</t>
  </si>
  <si>
    <t>Individual Consultants (Competitive)</t>
  </si>
  <si>
    <t>&lt;50,000 for contracts under Part C</t>
  </si>
  <si>
    <t>Consulting Firms(CQ) and Least Cost Selection (LCS)</t>
  </si>
  <si>
    <t>QBS</t>
  </si>
  <si>
    <t>FBS</t>
  </si>
  <si>
    <t>&lt;100,000</t>
  </si>
  <si>
    <t>NOTE: All SSS shall be initiated only after specific clearance from the Bank</t>
  </si>
  <si>
    <t xml:space="preserve"> RALP/CS/2/ 2008  </t>
  </si>
  <si>
    <t>RALP/ PSU/CS/WB</t>
  </si>
  <si>
    <t>RALP /CS/11/2010</t>
  </si>
  <si>
    <t>RALP /CS/12 /2010</t>
  </si>
  <si>
    <t>RALP/  RVL/G/2/2010</t>
  </si>
  <si>
    <t xml:space="preserve"> 30,September, 2009   issue No.  759</t>
  </si>
  <si>
    <t xml:space="preserve"> Posted online : 3 August 2010                               </t>
  </si>
  <si>
    <t xml:space="preserve">Revision 3: November 20,2010 </t>
  </si>
  <si>
    <t>RALP/CS/  15   /2010</t>
  </si>
  <si>
    <t>Exceed language centre / Sana,a</t>
  </si>
  <si>
    <t>RALP/CS/ 1 /2011</t>
  </si>
  <si>
    <t xml:space="preserve">AGMIN ITALY s r I    Vicolo,Trave4   -37121Verona 
Italy 
</t>
  </si>
  <si>
    <t>RALP/GDAH/G/NS/1 /2011</t>
  </si>
  <si>
    <t>RALP/CS/  2 /2011</t>
  </si>
  <si>
    <t>RALP/CS/ 3  /2011</t>
  </si>
  <si>
    <t>RALP/G/2 /2011</t>
  </si>
  <si>
    <t>Revision 4:  April 19, 2011</t>
  </si>
  <si>
    <t>RALP /G/3/2011</t>
  </si>
  <si>
    <t>RALP /G/4 /2011</t>
  </si>
  <si>
    <t>RALP/CS/ 4 /2011</t>
  </si>
  <si>
    <t xml:space="preserve"> YEMEN P089259 : Rainfed Agriculture and Livestock Project (RALP) IDA Cr.#4220/Yem</t>
  </si>
  <si>
    <t>Veterinary Institute training program (Technicians &amp;Vocational students)  (14) students .) 2011 /2012</t>
  </si>
  <si>
    <t xml:space="preserve"> RALP/CS/14/2008</t>
  </si>
  <si>
    <t xml:space="preserve"> RALP/CS/1/2009  </t>
  </si>
  <si>
    <t xml:space="preserve"> RALP/CS/15/2008 </t>
  </si>
  <si>
    <t xml:space="preserve">RALP/CS/4/2010  </t>
  </si>
  <si>
    <t>The contract amended (the contract amount increased from ($12500) to( $20000) and extend the end period from (March 23,2010) to (July 31,2010) NOL dated on( July 25,2010 ) the Addendum  signed on ( July 27,2010).</t>
  </si>
  <si>
    <t xml:space="preserve"> RALP/CS/ 8/2009   </t>
  </si>
  <si>
    <t xml:space="preserve">RALP/CS/13  /2010  </t>
  </si>
  <si>
    <t xml:space="preserve">RALP/CS/  14   /2010  </t>
  </si>
  <si>
    <t>First mission (6 months ).</t>
  </si>
  <si>
    <t xml:space="preserve">  Technical expertise for quarantines development.(AL-MoKha -Taiz)-Al-mukla -hadrmot)
   International expert   
</t>
  </si>
  <si>
    <t>Laboratory equipment specialist ( international ).</t>
  </si>
  <si>
    <t xml:space="preserve"> RALP/CS/1/2010 - </t>
  </si>
  <si>
    <t xml:space="preserve"> RALP/PSU/1/-2010  </t>
  </si>
  <si>
    <t>English training ( 2)Techical staff at AL-Mocha Quarantine  Dr.derhim shmsan &amp;Dr.mohammed AL-mohamadi</t>
  </si>
  <si>
    <t xml:space="preserve">Modern  American Language institute (MALI )  Taiz </t>
  </si>
  <si>
    <t xml:space="preserve">English courses for technical staff   for CVL 10  Persons </t>
  </si>
  <si>
    <t>International Training Centre of the ILO
 Turin - Italy</t>
  </si>
  <si>
    <t xml:space="preserve">Civil Engineer for (Rehabilitation and maintenance) of agriculture offices) (11 districts )and Designing &amp; supervision for additional works of agriculture extension offices  </t>
  </si>
  <si>
    <t xml:space="preserve">Civil engineer for GDAR  Head office Maintenance (designing ) and supervision </t>
  </si>
  <si>
    <t>Coordinate, communicate, Follow-up identification/collection of priority crops and land races.</t>
  </si>
  <si>
    <t xml:space="preserve"> INTERNATIONAL EXPERTISE SERVICES FOR GENERAL DIRECTORATE OF ANIMAL RESOURCES (GDAR)   
(5 Experts ).</t>
  </si>
  <si>
    <t xml:space="preserve">  INTERNATIONAL CONSULTANCY SERVICES FOR CENTRAL VETERINARY LABORATOYR (CVL), SANA'A  ( 3 Experts)</t>
  </si>
  <si>
    <t xml:space="preserve"> First Amendment  : ( Amended TOR ) amendment signed on (June 5,2010 ) NOL dated on (June 2,2010 )  Second amendment : ( Extend Completion (Date)  from (June 13,2010 ) to (August 31,2010 ) NOL dated on ( August 2,2010 ) Deducted Liquidated Damages </t>
  </si>
  <si>
    <t xml:space="preserve">Procurement Officer                                                                          </t>
  </si>
  <si>
    <t xml:space="preserve">Procurement Assistant  </t>
  </si>
  <si>
    <t>EUR</t>
  </si>
  <si>
    <t xml:space="preserve"> RALP/CS/5/2008  </t>
  </si>
  <si>
    <t xml:space="preserve"> RALP/CS/3/2008 </t>
  </si>
  <si>
    <t>Revision 1: July 15, 2009</t>
  </si>
  <si>
    <t>Description</t>
  </si>
  <si>
    <t>Exceptional cases  :</t>
  </si>
  <si>
    <t xml:space="preserve">   YVMA  AGREEMENT  was even mentioned in project (PAD)</t>
  </si>
  <si>
    <t xml:space="preserve">The contract terminated the Project notified GSMC on (Jan31,2011) that the contract should terminate as  WB Mission suggested (January3-18,2011) and GSMC should  return the  advance payment  (paid ) . The GSMC agreed and returned the advance paid on ( April 18,2011) . the no objection  to Terminate the contract received on (June 19,2011). </t>
  </si>
  <si>
    <t xml:space="preserve"> RALP/G/3/2009  with addend.contract on ( 4/10/2010)</t>
  </si>
  <si>
    <t>Civil engineer for Designing &amp; Redesigning and supervision of the avian influenza laboratory within the new building of the new CVL.</t>
  </si>
  <si>
    <t xml:space="preserve">Mohammed Hassan Hajib,  For Trading  &amp; Contracting Sana,a -Republic of Yemen   </t>
  </si>
  <si>
    <t xml:space="preserve"> RALP/CS /5/2009 </t>
  </si>
  <si>
    <t xml:space="preserve"> RALP/CS /6/2009</t>
  </si>
  <si>
    <t>The contract extended by MAI  and Amendment to the orginal  contract increased salary by MOPIC</t>
  </si>
  <si>
    <t xml:space="preserve"> Supply and install  Incinerator  for  the Central Veterinary Laboratory  (CVL ) Sana’a</t>
  </si>
  <si>
    <t xml:space="preserve">Rehabilitation &amp; Decoration of library and Hall Central Veterinary Laboratory    ( CVL)  Sana’a </t>
  </si>
  <si>
    <t xml:space="preserve"> Office furniture Project support Unit (PSU ) .  sana,a</t>
  </si>
  <si>
    <t xml:space="preserve"> Supply Stationary for Project support Unit (PSU ) .</t>
  </si>
  <si>
    <t xml:space="preserve"> ICON INSTITUT PUBLIC SECTOR GMBH- Von – Groote – Strasse 28, 50968 – Cologne, Germany    </t>
  </si>
  <si>
    <t xml:space="preserve">   In some contracts, one or more of these approvals may be contained in one Bank communication.</t>
  </si>
  <si>
    <t>Procurement of Transportation vehicle for  Project support Unit (PSU ) .  /Sana’a</t>
  </si>
  <si>
    <t xml:space="preserve"> Supply and install furniture and equipments for library and conference hall)  in Central Veterinary Laboratory  (CVL ) SANA,A</t>
  </si>
  <si>
    <t xml:space="preserve">                         II. Goods, Work and Non-Consulting Services Thresholds                                       </t>
  </si>
  <si>
    <t>RALP/AQF/PW/ICB/01/2012</t>
  </si>
  <si>
    <t xml:space="preserve">RALP/CS/1/2011  </t>
  </si>
  <si>
    <t>RALP/CS/2/2011</t>
  </si>
  <si>
    <t xml:space="preserve"> RALP/CS/3/2011</t>
  </si>
  <si>
    <t xml:space="preserve"> RALP/CS/4/2011</t>
  </si>
  <si>
    <t>RALP/ GDAH/G/ICB/05/2009</t>
  </si>
  <si>
    <t>RALP/RVL/G/NCB/2/2010</t>
  </si>
  <si>
    <t>RALP/ RVL/G/NCB/1 /2011</t>
  </si>
  <si>
    <t>RALP/GDAD/G/NS/2/2011</t>
  </si>
  <si>
    <t>RALP/G/ 1 /2011</t>
  </si>
  <si>
    <t xml:space="preserve">Workshop on epidemiosurveillance  PADZI - TAIZ </t>
  </si>
  <si>
    <t>AI/G/3/2011</t>
  </si>
  <si>
    <t>AI/G/4/2011</t>
  </si>
  <si>
    <t xml:space="preserve"> RALP/CS/55</t>
  </si>
  <si>
    <t>Revision 5:    March 10,2012</t>
  </si>
  <si>
    <t xml:space="preserve">Revised 1 </t>
  </si>
  <si>
    <t>Revised 3</t>
  </si>
  <si>
    <t>Revised 2</t>
  </si>
  <si>
    <t>Revised 4</t>
  </si>
  <si>
    <t xml:space="preserve">Revised </t>
  </si>
  <si>
    <t>USD</t>
  </si>
  <si>
    <t xml:space="preserve">The contract terminated   </t>
  </si>
  <si>
    <t>Recruitment  of  a  MONITORING AND EVALUATION OFFICER(New )</t>
  </si>
  <si>
    <t xml:space="preserve">Collection, characterization, participatory improvement  of landraces in ( SANAA governorate)(Renew) 2011  </t>
  </si>
  <si>
    <r>
      <t xml:space="preserve">Note: OPCPR list of ceilings can be found here   </t>
    </r>
    <r>
      <rPr>
        <b/>
        <sz val="14"/>
        <color indexed="40"/>
        <rFont val="Arial"/>
        <family val="2"/>
      </rPr>
      <t>http://go.worldbank.org/MKXO98RY40</t>
    </r>
  </si>
  <si>
    <t xml:space="preserve">REHABILITATION OF REGIONAL AGRICULTURAL OFFICES  in (10) districts  ( 3) Governorates ( Sana’a -Lahej-Almhweet)  </t>
  </si>
  <si>
    <t xml:space="preserve">Procurement of  Mobile GIS units for professional GIS mapping applications unit (2) for  monitoring in (DGAHVQ) </t>
  </si>
  <si>
    <t>Collection, characterization, evaluation, participatory improvement and conservation of landraces  ( AL-Mahweet governorate ) . 2008-2009</t>
  </si>
  <si>
    <t>Collection, characterization, evaluation, participatory improvement and conservation of landraces ( Hodeidah  governorate). 2008-2009</t>
  </si>
  <si>
    <t>Collection, characterization, evaluation, participatory improvement and conservation of landraces (Hodeidah  governorate ) (Renew) 2010</t>
  </si>
  <si>
    <t xml:space="preserve">Collection, characterization, participatory improvement  of landraces  in  (Lahej governorate) 2011  </t>
  </si>
  <si>
    <t xml:space="preserve"> Collection, characterization, evaluation, participatory improvement and conservation of landraces ( Lahej governorate (Renew) 2010</t>
  </si>
  <si>
    <t>Collection, characterization, evaluation, participatory improvement and conservation of landraces  (Lahej  governorate)  2008-2009</t>
  </si>
  <si>
    <t>Supply and install  office furniture for central epidemiological unit in (Directorate General of Animal Health and Veterinary Quarantine (DGAH&amp;VQ).</t>
  </si>
  <si>
    <t xml:space="preserve">  
 Procurement of (5)computer sets (including one designed for data management ) &amp;office appliances for (Directorate General of  Animal Development (DGAD).</t>
  </si>
  <si>
    <t>Collection, characterization, evaluation, participatory improvement and conservation of landraces ( SANAA  governorate (Renew) 2010</t>
  </si>
  <si>
    <t>Collection, characterization, evaluation, participatory improvement and conservation of landraces (HAJJA    governorate (Renew) 2010</t>
  </si>
  <si>
    <t>Collection, characterization, evaluation, participatory improvement and conservation of landraces (  AL-Mahweet governorate  .(Renew) 2010</t>
  </si>
  <si>
    <t>Construction works of AL- Mocha quarantine at Al -mocha district in Taiz Governorate.</t>
  </si>
  <si>
    <r>
      <t xml:space="preserve">Short list comprising entirely of national consultants: Short list of consultants for services, estimated to cost less </t>
    </r>
    <r>
      <rPr>
        <b/>
        <sz val="12"/>
        <color indexed="8"/>
        <rFont val="Arial"/>
        <family val="2"/>
      </rPr>
      <t>than</t>
    </r>
    <r>
      <rPr>
        <b/>
        <sz val="12"/>
        <color indexed="10"/>
        <rFont val="Arial"/>
        <family val="2"/>
      </rPr>
      <t xml:space="preserve"> </t>
    </r>
    <r>
      <rPr>
        <b/>
        <sz val="12"/>
        <color indexed="10"/>
        <rFont val="Arial"/>
        <family val="2"/>
      </rPr>
      <t xml:space="preserve">$&lt;=100000 </t>
    </r>
    <r>
      <rPr>
        <b/>
        <sz val="12"/>
        <color indexed="8"/>
        <rFont val="Arial"/>
        <family val="2"/>
      </rPr>
      <t>equi</t>
    </r>
    <r>
      <rPr>
        <b/>
        <sz val="12"/>
        <rFont val="Arial"/>
        <family val="2"/>
      </rPr>
      <t>valent per contract, may comprise entirely of national consultants in accordance with the provisions of paragraph 2.7 of the Consultant Guidelines.</t>
    </r>
  </si>
  <si>
    <t xml:space="preserve">To be used if it meets with the requirements  set
forth in paragraphs 5.1 through 5.3 of the Consultant Guidelines. 
</t>
  </si>
  <si>
    <t>To be used if it meets with the requirements set forth in paragraph 5.4 of the Consultant Guidelines.</t>
  </si>
  <si>
    <t xml:space="preserve">  Revision 6:   July 9 , 2012 </t>
  </si>
  <si>
    <t xml:space="preserve">QCBS </t>
  </si>
  <si>
    <t xml:space="preserve"> Landraces participatory improvement SANA, A Governorate (2012 /2013)</t>
  </si>
  <si>
    <t>The contract terminated   NOL recived from WB on (July 26,2012)</t>
  </si>
  <si>
    <t>Updating the EA/EMP of the Al-Mokha Quarantine</t>
  </si>
  <si>
    <t xml:space="preserve">International  Projects   Partnership (IPP)   Consultants 30 bis rue du Vieil Abruvoir 78100 St   Germain-en-Laye France  </t>
  </si>
  <si>
    <t xml:space="preserve"> RALP/CS/56</t>
  </si>
  <si>
    <t xml:space="preserve">   To be used if it meets with the requirements 
  of paragraph 3.10 of the Consultant Guidelines for Single Source Selection,
   with the  provisions of paragraphs 3.9 through 3.13 of the Consultant Guidelines.
</t>
  </si>
  <si>
    <t xml:space="preserve">National coordinator to implement 
 RALP, S First component (Farmer - based system of seed improvement and management) 2012/2013
</t>
  </si>
  <si>
    <t xml:space="preserve"> Construction Supervision of AL- Mocha quarantine at Al -mocha district in Taiz Governorate  </t>
  </si>
  <si>
    <t xml:space="preserve">Consultancy Services on Capacity Building and Technical Backstopping for the Following Project First comp. (Sub-Components: (1.1) Landrace Improvement and Maintenance; (1.2) Promotion of Seed Producer Groups;     -       (2)   </t>
  </si>
  <si>
    <t xml:space="preserve"> Training of CAHWs   &amp;Veterinary Technicians and Assistants - (1)</t>
  </si>
  <si>
    <t xml:space="preserve">Consultant Services for Redesigning of Al-Mokha Quarantine Building - 2nd contract . - ( 3 ) </t>
  </si>
  <si>
    <t>&lt;   50,000</t>
  </si>
  <si>
    <t xml:space="preserve">Expenses Incurred to Date  </t>
  </si>
  <si>
    <t xml:space="preserve">Expenditure incurred to Date  </t>
  </si>
  <si>
    <t xml:space="preserve">USD </t>
  </si>
  <si>
    <t xml:space="preserve"> RALP/CS/57</t>
  </si>
  <si>
    <t>Communication Officer</t>
  </si>
  <si>
    <t xml:space="preserve">  Revision 7:   October 16 , 2012  Bank's approval date : November 19,2012</t>
  </si>
  <si>
    <t xml:space="preserve"> RALP/CS/58</t>
  </si>
  <si>
    <t>Consultancy Services on Capacity Building and Technical Backstopping for the Following Project First comp. (Sub-Components: (1.1) Landrace Improvement and Maintenance; (1.2) Promotion of Seed Producer Groups;     -       (2)   (2013)</t>
  </si>
  <si>
    <t>NN</t>
  </si>
  <si>
    <t xml:space="preserve"> RALP/CS/59</t>
  </si>
  <si>
    <t xml:space="preserve"> RALP/CS/60</t>
  </si>
  <si>
    <t>RALP/CS/58</t>
  </si>
  <si>
    <t xml:space="preserve"> Mr. 'Ali Moh'd Hamood Al-Wadei for Architectural and Construction Contracting  - Sana,a  YEMEN </t>
  </si>
  <si>
    <t xml:space="preserve">Mr. Christopher Ward
The Old Vicarage
Hennock
Devon TQ13 9QD
England
</t>
  </si>
  <si>
    <t>RALP/CS/592013</t>
  </si>
  <si>
    <t>RALP/CS/61/2013</t>
  </si>
  <si>
    <t>RALP/CS/62/2013</t>
  </si>
  <si>
    <t xml:space="preserve"> Revision 8:   April 14 , 2013 Bank's approval date April 22 , 2013</t>
  </si>
  <si>
    <t>Stockholder consultation &amp; workshops in support of the updating Yemen's agriculture &amp;food security, associated investment plans &amp; preparation of 2013 GAFSP proposal</t>
  </si>
  <si>
    <t xml:space="preserve">The contract awarded  through avian influenza Prevention &amp;Control Project (AIPCP) but unpaid due to the closing date of AI project, so ALL  the  contract Value  paid from RALP Project.as agreed during cairo mission march 2012 </t>
  </si>
  <si>
    <t xml:space="preserve">The contract  awarded  financed through avian influenza Prevention &amp;Control Project (AIPCP)   but unpaid due to the closing date of AI project, so  ALL  the  contract Value  paid from RALP Project.as agreed during cairo mission march 2012 </t>
  </si>
  <si>
    <t xml:space="preserve">   Technical Expertise for Preparation of Operation and Management Arrangements for New Al-Mukha Quarantine for Live Animals</t>
  </si>
  <si>
    <t>10 days</t>
  </si>
  <si>
    <t>351 610</t>
  </si>
  <si>
    <t>81  General Session of the OIE  2013</t>
  </si>
  <si>
    <t>The contract expired  on 31 December 2012  and the remaining  and some new activities  shifted to the new contract  in 2013.</t>
  </si>
  <si>
    <t xml:space="preserve">   Completed  </t>
  </si>
  <si>
    <t xml:space="preserve">   Completed</t>
  </si>
  <si>
    <t xml:space="preserve"> Revision 9: June  3,2013  Bank's approval date June  21 , 2013  </t>
  </si>
  <si>
    <t>several workshops</t>
  </si>
  <si>
    <t xml:space="preserve">Consultancy Services on Technical  Assistance to MAI - Preparation of a proposal 
for the Global Agriculture and Food Security Program (GAFSP)
</t>
  </si>
  <si>
    <t xml:space="preserve">National Consultant support to stakeholder consultations on Yemen’s agriculture and food security strategy and associated investment plan
on Yemen’s 2013 project proposal for GAFSP financing
 </t>
  </si>
  <si>
    <t xml:space="preserve">International Consultant support to stakeholder consultations on Yemen’s agriculture and food security strategy and associated investment plan
on  Yemen’s 2013 project proposal for GAFSP financing
</t>
  </si>
  <si>
    <t>RALP/CS/57</t>
  </si>
  <si>
    <t xml:space="preserve">    The completion date   extended  from Sep 1, 2013 to December 31, 2013 NOL on 22/8/2013 and the amendment of the contract  signed on 25/8/2013</t>
  </si>
  <si>
    <t xml:space="preserve">The completion date   extended  from Sep 1, 2013 to December 31, 2013 NOL on 22/8/2013 and the amendment of the contract  signed on 25/8/2013  </t>
  </si>
  <si>
    <t xml:space="preserve"> The completion date   extended  from Sep 1, 2013 to December 31, 2013 NOL on 22/8/2013 and the amendment of the contract  signed on 25/8/2013</t>
  </si>
  <si>
    <t xml:space="preserve"> Supply and install  Incinerator  for  AL- Mocha quarantine at Al -mocha district in Taiz Governorate.</t>
  </si>
  <si>
    <t>RALP/AQF/G/NCB/01/2013</t>
  </si>
  <si>
    <t xml:space="preserve"> Completed</t>
  </si>
  <si>
    <t>5 Days</t>
  </si>
  <si>
    <t>The Minister &amp; Yasser</t>
  </si>
  <si>
    <t xml:space="preserve">shifted to ACAP Project </t>
  </si>
  <si>
    <t xml:space="preserve">Study tour to Visit Djibouti quarantine </t>
  </si>
  <si>
    <t xml:space="preserve"> Revision 10 : October 21 ,2013 Bank's approval date October 31, 2013 </t>
  </si>
  <si>
    <t xml:space="preserve"> RALP/CS/56 </t>
  </si>
  <si>
    <t xml:space="preserve"> International Centre for Agriculture Research in the Dry Areas (ICARDA)  Aleppo-   Syria</t>
  </si>
  <si>
    <t>Eng. Jamil A.  Al baddani  Sana'a - Republic of Yemen</t>
  </si>
  <si>
    <t xml:space="preserve">AL-Maktaba Office  Supplies   Sana,a -Republic of Yemen   </t>
  </si>
  <si>
    <t xml:space="preserve">ALGWDAH For Trading Co.    Sana,a -Republic of Yemen   </t>
  </si>
  <si>
    <t xml:space="preserve">TEHAMA TRADING COMPANY Shmsan street .-  HODEIDAH-  Republic of Yemen   </t>
  </si>
  <si>
    <t xml:space="preserve">Mohammed Gayed Al-Waghdi   for Trading &amp;General contracting   Sana,a -Republic of Yemen   </t>
  </si>
  <si>
    <t>Sabeha Trading Co.  Zubiri street   SANA,A
Republic of Yemen</t>
  </si>
  <si>
    <t xml:space="preserve">TEHAMA TRADING COMPANY Shmsan street .-   HODEIDAH    Republic of Yemen   </t>
  </si>
  <si>
    <t>Leaders Technology,, Maqadisho street     Sana'a - Republic of Yemen</t>
  </si>
  <si>
    <t xml:space="preserve">Brothers INT,L.Co.LTD -  S .Ring.RD      SANA,A
Republic of Yemen
 </t>
  </si>
  <si>
    <t>Al-Hadha Furnuture &amp;Carpets co. (HADFUR)   Hadda street     SANA,A
Republic of Yemen</t>
  </si>
  <si>
    <t xml:space="preserve">Jumaan Trading &amp;Investment Co.(YJSC)  AL-Zubairy  street    SANA,A
Republic of Yemen
  </t>
  </si>
  <si>
    <t xml:space="preserve">Maktabati Stationery  Hadda street   SANA,A
Republic of Yemen
  </t>
  </si>
  <si>
    <t xml:space="preserve">Engineering Technologies for Consultant Services &amp;Supplies  Bait BOS ,50 Sothern     SANAA-Republic of Yemen
</t>
  </si>
  <si>
    <t xml:space="preserve">TEHAMA TRADING COMPANY Shmsan street .    HODEIDAH    Republic of Yemen   </t>
  </si>
  <si>
    <t>Inter Tek Supply    AL-Zubairy  street     Sana'a - Republic of Yemen</t>
  </si>
  <si>
    <t>SAM   FOR IND.&amp; TRADING   Aldairi street    Sana'a - Republic of Yemen</t>
  </si>
  <si>
    <t>Leaders Technology,, Maqadisho street    Sana'a - Republic of Yemen</t>
  </si>
  <si>
    <t xml:space="preserve"> Leaders Technology,, Maqadisho street    Sana'a - Republic of Yemen</t>
  </si>
  <si>
    <t xml:space="preserve">Ard Hemier  Trading for office ,house ,school  Furnture sale   Sana,a -Republic of Yemen   </t>
  </si>
  <si>
    <t xml:space="preserve">Mohammed Gayed Al-Waghdi   for Trading &amp;General contracting Sana,a -Republic of Yemen   </t>
  </si>
  <si>
    <t xml:space="preserve">Mrs. Helen Lackner  42 Marston Street,
Oxford OX4 1JU, UK      
</t>
  </si>
  <si>
    <t xml:space="preserve"> International Centre for Agriculture Research in the Dry Areas (ICARDA)   Aleppo-   Syria</t>
  </si>
  <si>
    <t xml:space="preserve">David Fleming, DVM  Locust Grove, OK 74352
</t>
  </si>
  <si>
    <t xml:space="preserve"> David Fleming, DVM  Locust Grove, OK 74352
</t>
  </si>
  <si>
    <r>
      <t xml:space="preserve"> </t>
    </r>
    <r>
      <rPr>
        <u/>
        <sz val="14"/>
        <rFont val="Arial"/>
        <family val="2"/>
      </rPr>
      <t xml:space="preserve">Addendum 1 : </t>
    </r>
    <r>
      <rPr>
        <sz val="14"/>
        <rFont val="Arial"/>
        <family val="2"/>
      </rPr>
      <t xml:space="preserve">The contract amount  increased from USD 3,7979,69 to USD 4,481,783 The addendum amount  is US$ 683,814  and the contract period extended  from 450 days to 540days NOL dated on (21/9/2013 - 1/10/2013 ).  </t>
    </r>
  </si>
  <si>
    <t xml:space="preserve"> The contract awarded  through avian influenza Prevention &amp;Control Project (AIPCP) , The orginal contract Value is ( USD 250464 )  only   (USD  142915.95 paid  from  the  influenza Prevention &amp;Control Project (AIPCP). .
The remaining amount of contract  ( USD 107548.05 )  will be paid from RALP due to the closing date of AI Project in addition to the delay happened to complete this contract due to unpaid the direct payments .as agreed during cairo mission march 2012 .  </t>
  </si>
  <si>
    <r>
      <t xml:space="preserve"> </t>
    </r>
    <r>
      <rPr>
        <sz val="14"/>
        <color indexed="10"/>
        <rFont val="Arial"/>
        <family val="2"/>
      </rPr>
      <t xml:space="preserve"> </t>
    </r>
    <r>
      <rPr>
        <sz val="14"/>
        <rFont val="Arial"/>
        <family val="2"/>
      </rPr>
      <t xml:space="preserve">Reform and Improvement  AI lab in new   building  central Veterinary Laboratory (CVL) </t>
    </r>
  </si>
  <si>
    <r>
      <t xml:space="preserve"> Amendment :  (Modify the Method and Conditions of Payment the WB NO objection Letter dated (May 16, 2011)Prior signed the original contract on (May 21,2011 ). </t>
    </r>
    <r>
      <rPr>
        <u/>
        <sz val="10"/>
        <rFont val="Times New Roman"/>
        <family val="1"/>
      </rPr>
      <t>Addendum:</t>
    </r>
    <r>
      <rPr>
        <sz val="10"/>
        <rFont val="Times New Roman"/>
        <family val="1"/>
      </rPr>
      <t xml:space="preserve">  (change the Brand &amp;country of origin for tow items included the original contract the WB NO objection Letter to the Addendum dated (October 17, 2011)</t>
    </r>
    <r>
      <rPr>
        <sz val="10"/>
        <rFont val="Arial"/>
        <family val="2"/>
      </rPr>
      <t xml:space="preserve"> the Addendum signed on (October 18, 2011). 
</t>
    </r>
  </si>
  <si>
    <t>IDA's no-objection to the retroactive signing and processing of payment of the contract in reference.</t>
  </si>
  <si>
    <t xml:space="preserve">  Completed   </t>
  </si>
  <si>
    <t xml:space="preserve">The period of contract extended  up to February 28, 2012 NOL dated on (March 26,2012 )  the amendment   signed on (March 26,2012) </t>
  </si>
  <si>
    <t xml:space="preserve">Completed   </t>
  </si>
  <si>
    <t>First amendment  :The period of contract extended  up to 30-4-2011  (NOL dated on ( February 1,2011)  and the amendment signed on ( February 2,2011 ) -The  addendum (1)  (increase the contract amount from (48340US$ ) TO (49340 US$ )  and  the completion period of contract extended to (May 31,2011) instead of (April30,2011)  NOL dated on (June19,2011 )  and the addendum signed on(June20,2011 )</t>
  </si>
  <si>
    <t xml:space="preserve">Amendment contract  no (4/2011) dated  on ( 15/  2/ 2011  ) the orginal contract amount increased from US$ 7500 toUS$ 12500 due to Redesigning and supervision     </t>
  </si>
  <si>
    <t>Amendment : ( Staffing ,terms of payments and Reports  NOL dated on ( May 24 ,2010 )  and amendment (1) signed  on ( May 30,2010 ) addendum (1) : (The  contract amount of  the Original  contract increased from US$189000 US$ to US$ 222352 due to the addition of local taxes estimated US$ 33352 The NOL dated on ( December28,2010) and the amendment signed on (January 3 , 2011).</t>
  </si>
  <si>
    <t xml:space="preserve">Completed  </t>
  </si>
  <si>
    <t xml:space="preserve">The contract extended  the WB NO objection Letter to  extend the contract  dated on (December 27,2009 ) the extension contract signed on ( December 27,2009) the period extended to ( June 15,2010 ) and the amount  of extension contract  (USD 5000 ) .  </t>
  </si>
  <si>
    <t>On going</t>
  </si>
  <si>
    <t>on going</t>
  </si>
  <si>
    <t xml:space="preserve">Brothers INT,L.Co.LTD -  SANA,A
Republic of Yemen
 </t>
  </si>
  <si>
    <t xml:space="preserve">Original:  January 2008 </t>
  </si>
  <si>
    <t>AI/ G/NS / 3/2011</t>
  </si>
  <si>
    <t xml:space="preserve">  RALP/CS/61</t>
  </si>
  <si>
    <t>RALP/ CVL/G/NCB/1 /2014</t>
  </si>
  <si>
    <r>
      <rPr>
        <b/>
        <sz val="18"/>
        <rFont val="Times New Roman"/>
        <family val="1"/>
        <charset val="178"/>
      </rPr>
      <t>≥</t>
    </r>
    <r>
      <rPr>
        <b/>
        <sz val="18"/>
        <rFont val="Calibri"/>
        <family val="2"/>
      </rPr>
      <t>300000</t>
    </r>
  </si>
  <si>
    <t xml:space="preserve">  RALP/CS/62</t>
  </si>
  <si>
    <t xml:space="preserve">       
Purchase of  ( 2) vehicles (Pick up 4*4 double cabins) for Regional Veterinary laboratories.(RVL)
</t>
  </si>
  <si>
    <t>Completed - with  Deducted Liquidated Damages</t>
  </si>
  <si>
    <r>
      <t xml:space="preserve"> The Value  of the  orginal contract  was  (USD14000)  the contract extended  during 2011  the  NOL dated on ( May16,2011) the Addendum (1) signed on (June 1,2011) the amount of addendum(1) is USD(12000). The Value  of contract increased to USD (26000 ). </t>
    </r>
    <r>
      <rPr>
        <sz val="14"/>
        <color indexed="10"/>
        <rFont val="Times New Roman"/>
        <family val="1"/>
      </rPr>
      <t xml:space="preserve"> </t>
    </r>
  </si>
  <si>
    <r>
      <t xml:space="preserve"> Addendum(1) </t>
    </r>
    <r>
      <rPr>
        <sz val="14"/>
        <rFont val="Times New Roman"/>
        <family val="1"/>
      </rPr>
      <t>: ( (The contract amount increased from Euro268860 to Euro 302860 due to Append activity (local legal expert) for 12 months estimated (34000Euro ) &amp;  period  of contract reduced from (60 months )to (39 months ) NOL dated on ( July 25.2010 ) the addendum  signed on( August 1,2010) -</t>
    </r>
    <r>
      <rPr>
        <u/>
        <sz val="14"/>
        <rFont val="Times New Roman"/>
        <family val="1"/>
      </rPr>
      <t xml:space="preserve">  Amendmen</t>
    </r>
    <r>
      <rPr>
        <sz val="14"/>
        <rFont val="Times New Roman"/>
        <family val="1"/>
      </rPr>
      <t xml:space="preserve">t : ( substitute key staff )  on  (October 16,2010)  and  the NOL dated on ( November 6,2010 ).  </t>
    </r>
    <r>
      <rPr>
        <u/>
        <sz val="14"/>
        <rFont val="Times New Roman"/>
        <family val="1"/>
      </rPr>
      <t xml:space="preserve">Addendum(2) </t>
    </r>
    <r>
      <rPr>
        <sz val="14"/>
        <rFont val="Times New Roman"/>
        <family val="1"/>
      </rPr>
      <t xml:space="preserve"> : ( The contract amount increased from (302860 Euro ) to ( 356305 Euro )   due to the addition of local taxes estimated ( 53445 Euro) NOL dated on ( December 28,2010 )and the addendum(2)  signed on (January 3 , 2011).</t>
    </r>
  </si>
  <si>
    <r>
      <t>Seed  maintenance and stocks Security of the improved landraces from the SPGs</t>
    </r>
    <r>
      <rPr>
        <sz val="14"/>
        <color indexed="10"/>
        <rFont val="Times New Roman"/>
        <family val="1"/>
      </rPr>
      <t>( 2011/2012 ).</t>
    </r>
  </si>
  <si>
    <r>
      <t xml:space="preserve">Preparing drafting legislation  &amp; regulations of  Seed Quality Control . </t>
    </r>
    <r>
      <rPr>
        <sz val="14"/>
        <color indexed="62"/>
        <rFont val="Times New Roman"/>
        <family val="1"/>
      </rPr>
      <t xml:space="preserve">(national consultant)  </t>
    </r>
  </si>
  <si>
    <r>
      <t xml:space="preserve">Collection, characterization, evaluation, participatory improvement and conservation of landraces ( Hodeidah  governorate (Renew)  </t>
    </r>
    <r>
      <rPr>
        <sz val="14"/>
        <color indexed="10"/>
        <rFont val="Times New Roman"/>
        <family val="1"/>
      </rPr>
      <t>2012/2013</t>
    </r>
  </si>
  <si>
    <r>
      <t>Collection, characterization, evaluation, participatory improvement and conservation of landraces (Hajja governorate )(Renew)</t>
    </r>
    <r>
      <rPr>
        <sz val="14"/>
        <color indexed="10"/>
        <rFont val="Times New Roman"/>
        <family val="1"/>
      </rPr>
      <t xml:space="preserve">   2012/2013</t>
    </r>
  </si>
  <si>
    <r>
      <t xml:space="preserve">    Landraces Participatory improvement in (AL-Mahweet governorate (</t>
    </r>
    <r>
      <rPr>
        <sz val="14"/>
        <color indexed="10"/>
        <rFont val="Times New Roman"/>
        <family val="1"/>
      </rPr>
      <t xml:space="preserve"> 2012/2013 ).</t>
    </r>
  </si>
  <si>
    <r>
      <t>Collection, characterization, evaluation, participatory improvement and conservation of landraces  (Lahej governorate).</t>
    </r>
    <r>
      <rPr>
        <sz val="14"/>
        <color indexed="10"/>
        <rFont val="Times New Roman"/>
        <family val="1"/>
      </rPr>
      <t>( 2012/2013 ).</t>
    </r>
  </si>
  <si>
    <r>
      <t>Seed  maintenance and stocks Security of the improved landraces from the SPGs</t>
    </r>
    <r>
      <rPr>
        <sz val="14"/>
        <color indexed="10"/>
        <rFont val="Times New Roman"/>
        <family val="1"/>
      </rPr>
      <t>.( 2012/2013 ).</t>
    </r>
  </si>
  <si>
    <t xml:space="preserve">Dr. Mohamed Ali Hassan Farea  Dhamar - Yemen  Republic of </t>
  </si>
  <si>
    <t xml:space="preserve">Mr. Salah Ahmed Ali Almashraqi Rada Street   Dhamar -    Yemen  Republic of </t>
  </si>
  <si>
    <t xml:space="preserve">Prof. Dr. Eng. Omar Hassan Al-Sakaf    Sana'a,   Yemen  Republic of 
</t>
  </si>
  <si>
    <t xml:space="preserve">Al-Amidah Consult (AMICON) 
Al -Qiadeh Street
Sana'a  -  Yemen  Republic of   
</t>
  </si>
  <si>
    <t xml:space="preserve"> GENERAL SEEDS MULTIPLICATION CORPORATION (GSMC)   West of Gym stadium  Dhammar Governorate .
   Yemen  Republic of </t>
  </si>
  <si>
    <t xml:space="preserve">SANA'A UNIVERSITY - FACULTY OF AGRICULTURE  Ring Road]. Street  Sana'a -   Yemen  Republic of </t>
  </si>
  <si>
    <t xml:space="preserve">ADEN UNIVERSITY - NASSER FACULTY OF AGRICULTURAL SCIENCES   Alhwta  P.O. BOX: 10044   Lahi    - Yemen  Republic of </t>
  </si>
  <si>
    <t xml:space="preserve">AGRICULTURAL RESEARCH AND EXTENSION AUTHORITY (AREA)   Sana'a Road,    Dammar Governorate .
  Yemen  Republic of 
</t>
  </si>
  <si>
    <t xml:space="preserve">AGRICULTURAL RESEARCH AND EXTENSION AUTHORITY (AREA)   Sana'a Road,   Dammar Governorate .  Yemen  Republic of 
</t>
  </si>
  <si>
    <t xml:space="preserve">AGRICULTURAL RESEARCH AND EXTENSION AUTHORITY (AREA)   Sana'a Road,  Dammar Governorate .
   Yemen  Republic of 
</t>
  </si>
  <si>
    <t xml:space="preserve">Dr. Abbas Ahmed Abdlrahman Bawazir
Having it is principal office located at:
 Khormaksar, Aden
  Yemen  Republic of 
</t>
  </si>
  <si>
    <t xml:space="preserve"> GENERAL SEEDS MULTIPLICATION CORPORATION (GSMC)   West of Gym stadium    Dhammar Governorate .
   Yemen  Republic of </t>
  </si>
  <si>
    <t xml:space="preserve">Dr. Khalid Ibrahim Hariri   SANA,A  Yemen  Republic of </t>
  </si>
  <si>
    <t xml:space="preserve">Yemeni Veterinary Medicine Association (YVMA), Almithaq Street,  , Sana'a -   Yemen  Republic of </t>
  </si>
  <si>
    <t xml:space="preserve">SANA'A UNIVERSITY - FACULTY OF AGRICULTURE  Ring Road]. Street    Sana'a -   Yemen  Republic of </t>
  </si>
  <si>
    <t xml:space="preserve">ADEN UNIVERSITY - NASSER FACULTY OF AGRICULTURAL SCIENCES   Alhwta     Lahi     Yemen  Republic of </t>
  </si>
  <si>
    <t xml:space="preserve"> Eng. ABDUL HAFEZ AL-HAKIMI  Sana'a -   Yemen  Republic of </t>
  </si>
  <si>
    <t xml:space="preserve">YAHIYA MOHAMMED NO'MAN HAMIM  Sana'a -   Yemen  Republic of </t>
  </si>
  <si>
    <t xml:space="preserve">Dr. Mohamed Ali Hassan Farea  Dhamar -   Yemen  Republic of </t>
  </si>
  <si>
    <t xml:space="preserve">AGRICULTURAL RESEARCH AND EXTENSION AUTHORITY (AREA)   Sana'a Road,  Dammar Governorate .
  Yemen  Republic of 
</t>
  </si>
  <si>
    <t xml:space="preserve">AGRICULTURAL RESEARCH AND EXTENSION AUTHORITY (AREA)   Sana'a Road, Dammar Governorate .
  Yemen  Republic of 
</t>
  </si>
  <si>
    <t xml:space="preserve">AGRICULTURAL RESEARCH AND EXTENSION AUTHORITY (AREA)   Sana'a Road,    Dammar Governorate .
   Yemen  Republic of 
</t>
  </si>
  <si>
    <t xml:space="preserve"> GENERAL SEEDS MULTIPLICATION CORPORATION (GSMC)   West of Gym stadium  Dhammar Governorate   Yemen  Republic of </t>
  </si>
  <si>
    <t xml:space="preserve"> GENERAL SEEDS MULTIPLICATION CORPORATION (GSMC)   West of Gym stadium    Dhammar Governorate .
  Yemen  Republic of </t>
  </si>
  <si>
    <t xml:space="preserve">ADEN UNIVERSITY - NASSER FACULTY OF AGRICULTURAL SCIENCES   Alhwta     Lahi      Yemen  Republic of </t>
  </si>
  <si>
    <t xml:space="preserve">SANA'A UNIVERSITY - FACULTY OF AGRICULTURE  Ring Road]. Street  Sana'a -  Yemen  Republic of </t>
  </si>
  <si>
    <t xml:space="preserve">Dr. Mohamed Ali Hassan Farea    Dhamar -   Yemen  Republic of </t>
  </si>
  <si>
    <t xml:space="preserve">ABDO BAKRI AHMED FAKIRA (DR.)   Sana'a -   Yemen  Republic of </t>
  </si>
  <si>
    <t xml:space="preserve">Yemeni Veterinary Medicine Association (YVMA), Almithaq Street,  Sana'a -  Yemen  Republic of </t>
  </si>
  <si>
    <t xml:space="preserve">Ms.Dunya Mohammed AL-Dubai Sana'a -  Yemen  Republic of </t>
  </si>
  <si>
    <t xml:space="preserve"> GENERAL SEEDS MULTIPLICATION CORPORATION (GSMC)   West of Gym stadium     Dhammar Governorate  Yemen  Republic of </t>
  </si>
  <si>
    <t xml:space="preserve"> GENERAL SEEDS MULTIPLICATION CORPORATION (GSMC)   West of Gym stadium   Dhammar Governorate   Yemen  Republic of </t>
  </si>
  <si>
    <t xml:space="preserve"> GENERAL SEEDS MULTIPLICATION CORPORATION (GSMC)   West of Gym stadiumDhammar Governorate .
  Yemen  Republic of </t>
  </si>
  <si>
    <t xml:space="preserve">NAGEEB ABDULLAH AL-HASHEDI Sana'a -   Yemen  Republic of </t>
  </si>
  <si>
    <t xml:space="preserve">ALI MOHAMMED ASHAISH Sana'a -  Yemen  Republic of </t>
  </si>
  <si>
    <t xml:space="preserve">Dr Khalid Mohammed saeed   HODEIDAH - Yemen  Republic of     </t>
  </si>
  <si>
    <t xml:space="preserve">Anwar Ahmed Alhaboob Sana'a -   Yemen  Republic of </t>
  </si>
  <si>
    <t xml:space="preserve">AGRICULTURAL RESEARCH AND EXTENSION AUTHORITY (AREA)   Sana'a Road,    Dammar Governorate .  Yemen  Republic of 
</t>
  </si>
  <si>
    <t xml:space="preserve">SANA'A UNIVERSITY - FACULTY OF AGRICULTURE  Ring Road]. Street  P.o   Sana'a -   Yemen  Republic of </t>
  </si>
  <si>
    <t xml:space="preserve">Yemeni Veterinary Medicine Association (YVMA), Almithaq Street,  Sana'a -    Yemen  Republic of </t>
  </si>
  <si>
    <t xml:space="preserve">Dr.Mustafa  H.Abdul Sattar Crater Aden   Yemen  Republic of </t>
  </si>
  <si>
    <t xml:space="preserve">Eng  Ahmed S. Al-Hammadi Sana'a -  Yemen  Republic of </t>
  </si>
  <si>
    <t xml:space="preserve">SALAH ADDIN NASSIR (MR.)Sana'a -   Yemen  Republic of </t>
  </si>
  <si>
    <t xml:space="preserve"> Preparing  the Implementation Completion Report (ICR )  from Borrower Perspective.</t>
  </si>
  <si>
    <t xml:space="preserve">  RALP/CS/63</t>
  </si>
  <si>
    <t xml:space="preserve">  Supply Furniture &amp; offices equipment and Complementary equipment  for  Central  Veterinary  laboratory (CVL)</t>
  </si>
  <si>
    <t xml:space="preserve">3,703,901
</t>
  </si>
  <si>
    <r>
      <rPr>
        <b/>
        <u/>
        <sz val="12"/>
        <rFont val="Times New Roman"/>
        <family val="1"/>
      </rPr>
      <t xml:space="preserve"> Addendum(1) : </t>
    </r>
    <r>
      <rPr>
        <sz val="12"/>
        <rFont val="Times New Roman"/>
        <family val="1"/>
      </rPr>
      <t xml:space="preserve">
 The contract amount increased from (USD 122,065) to (USD140,271.7) due to Append activity (Doing and Implementing Survey &amp; Design works for the new Site Project General Location)) for estimated ( 18,206.7) Including Local Tax, NOL dated on Feb 28,2013 )  the amendment   signed on (March 2,2013) .                                                                                                                                     </t>
    </r>
    <r>
      <rPr>
        <b/>
        <u/>
        <sz val="12"/>
        <rFont val="Times New Roman"/>
        <family val="1"/>
      </rPr>
      <t xml:space="preserve">Addendum 2: </t>
    </r>
    <r>
      <rPr>
        <sz val="12"/>
        <rFont val="Times New Roman"/>
        <family val="1"/>
      </rPr>
      <t xml:space="preserve">
The contract amount increased from USD140,271.7 to USD 185012 , The NOL dated on November  22,2013 )  the amendment   signed on (  November  26,2013 ).Due to Prepared the  designs  for Roads , irrigation network and new sheep Pens .and Extended the Period from 15 Months to 18 Months.
</t>
    </r>
  </si>
  <si>
    <r>
      <rPr>
        <b/>
        <sz val="18"/>
        <rFont val="Times New Roman"/>
        <family val="1"/>
        <charset val="178"/>
      </rPr>
      <t>≥</t>
    </r>
    <r>
      <rPr>
        <b/>
        <sz val="18"/>
        <rFont val="Calibri"/>
        <family val="2"/>
      </rPr>
      <t>500000</t>
    </r>
  </si>
  <si>
    <r>
      <t xml:space="preserve">  </t>
    </r>
    <r>
      <rPr>
        <b/>
        <sz val="16"/>
        <rFont val="Times New Roman"/>
        <family val="1"/>
        <charset val="178"/>
      </rPr>
      <t>&gt;200000</t>
    </r>
  </si>
  <si>
    <t xml:space="preserve"> Beneficiary Assessment Survey  (BAS) </t>
  </si>
  <si>
    <t xml:space="preserve"> Revision 11: April 22, 2014 </t>
  </si>
  <si>
    <t xml:space="preserve">YEMEN P089259 : Rainfed Agriculture and Livestock Project (RALP) IDA Cr.#4220/Yem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</si>
</sst>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86" formatCode="[$-409]dd\-mmm\-yy;@"/>
    <numFmt numFmtId="187" formatCode="[$-409]d\-mmm\-yy;@"/>
    <numFmt numFmtId="188" formatCode="#,##0.00;[Red]#,##0.00"/>
    <numFmt numFmtId="189" formatCode="B1dd\-mmm\-yy"/>
    <numFmt numFmtId="190" formatCode="#,##0;[Red]#,##0"/>
    <numFmt numFmtId="191" formatCode="#,##0_ ;\-#,##0\ "/>
  </numFmts>
  <fonts count="120">
    <font>
      <sz val="10"/>
      <name val="Arial"/>
    </font>
    <font>
      <sz val="10"/>
      <name val="Arial"/>
      <family val="2"/>
    </font>
    <font>
      <i/>
      <sz val="10"/>
      <name val="Arial"/>
      <family val="2"/>
    </font>
    <font>
      <b/>
      <sz val="10"/>
      <name val="Arial"/>
      <family val="2"/>
    </font>
    <font>
      <sz val="10"/>
      <name val="Arial"/>
      <family val="2"/>
    </font>
    <font>
      <b/>
      <sz val="14"/>
      <name val="Arial"/>
      <family val="2"/>
    </font>
    <font>
      <sz val="8"/>
      <name val="Arial"/>
      <family val="2"/>
    </font>
    <font>
      <u/>
      <sz val="10"/>
      <color indexed="12"/>
      <name val="Arial"/>
      <family val="2"/>
    </font>
    <font>
      <sz val="10"/>
      <name val="Arial"/>
      <family val="2"/>
    </font>
    <font>
      <sz val="14"/>
      <name val="Cambria"/>
      <family val="1"/>
    </font>
    <font>
      <sz val="9"/>
      <name val="Arial"/>
      <family val="2"/>
    </font>
    <font>
      <sz val="14"/>
      <name val="Arial"/>
      <family val="2"/>
    </font>
    <font>
      <sz val="20"/>
      <name val="Arial"/>
      <family val="2"/>
    </font>
    <font>
      <b/>
      <sz val="12"/>
      <name val="Arial"/>
      <family val="2"/>
    </font>
    <font>
      <sz val="11"/>
      <name val="Arial"/>
      <family val="2"/>
    </font>
    <font>
      <b/>
      <sz val="16"/>
      <name val="Arial"/>
      <family val="2"/>
    </font>
    <font>
      <b/>
      <sz val="18"/>
      <name val="Arial"/>
      <family val="2"/>
    </font>
    <font>
      <b/>
      <sz val="9"/>
      <name val="Arial"/>
      <family val="2"/>
    </font>
    <font>
      <sz val="12"/>
      <name val="Arial"/>
      <family val="2"/>
    </font>
    <font>
      <sz val="9"/>
      <color indexed="8"/>
      <name val="Arial"/>
      <family val="2"/>
    </font>
    <font>
      <sz val="16"/>
      <name val="Cambria"/>
      <family val="1"/>
    </font>
    <font>
      <sz val="16"/>
      <name val="Arial"/>
      <family val="2"/>
    </font>
    <font>
      <sz val="16"/>
      <name val="Arial"/>
      <family val="2"/>
    </font>
    <font>
      <sz val="12"/>
      <name val="Arial"/>
      <family val="2"/>
    </font>
    <font>
      <b/>
      <sz val="11"/>
      <name val="Arial"/>
      <family val="2"/>
    </font>
    <font>
      <sz val="12"/>
      <name val="Cambria"/>
      <family val="1"/>
    </font>
    <font>
      <sz val="14"/>
      <name val="Arial"/>
      <family val="2"/>
    </font>
    <font>
      <b/>
      <sz val="14"/>
      <name val="Arial"/>
      <family val="2"/>
    </font>
    <font>
      <b/>
      <sz val="8"/>
      <name val="Arial"/>
      <family val="2"/>
    </font>
    <font>
      <sz val="8"/>
      <name val="Arial"/>
      <family val="2"/>
    </font>
    <font>
      <sz val="18"/>
      <name val="Arial"/>
      <family val="2"/>
    </font>
    <font>
      <sz val="11"/>
      <color indexed="8"/>
      <name val="Calibri"/>
      <family val="2"/>
    </font>
    <font>
      <sz val="11"/>
      <color indexed="9"/>
      <name val="Calibri"/>
      <family val="2"/>
    </font>
    <font>
      <b/>
      <sz val="11"/>
      <color indexed="63"/>
      <name val="Calibri"/>
      <family val="2"/>
    </font>
    <font>
      <sz val="11"/>
      <color indexed="62"/>
      <name val="Calibri"/>
      <family val="2"/>
    </font>
    <font>
      <b/>
      <sz val="11"/>
      <color indexed="8"/>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10"/>
      <name val="Calibri"/>
      <family val="2"/>
    </font>
    <font>
      <i/>
      <sz val="11"/>
      <color indexed="23"/>
      <name val="Calibri"/>
      <family val="2"/>
    </font>
    <font>
      <sz val="11"/>
      <name val="Calibri"/>
      <family val="2"/>
    </font>
    <font>
      <b/>
      <sz val="20"/>
      <name val="Arial"/>
      <family val="2"/>
    </font>
    <font>
      <sz val="16"/>
      <name val="Times New Roman"/>
      <family val="1"/>
    </font>
    <font>
      <sz val="16"/>
      <name val="Calibri"/>
      <family val="2"/>
    </font>
    <font>
      <sz val="12"/>
      <color indexed="8"/>
      <name val="Arial"/>
      <family val="2"/>
    </font>
    <font>
      <b/>
      <sz val="26"/>
      <name val="Arial"/>
      <family val="2"/>
    </font>
    <font>
      <sz val="16"/>
      <name val="Arial"/>
      <family val="2"/>
    </font>
    <font>
      <sz val="11"/>
      <name val="Arial"/>
      <family val="2"/>
    </font>
    <font>
      <sz val="12"/>
      <name val="Arial"/>
      <family val="2"/>
    </font>
    <font>
      <b/>
      <sz val="18"/>
      <name val="Arial"/>
      <family val="2"/>
    </font>
    <font>
      <sz val="10"/>
      <name val="Arial"/>
      <family val="2"/>
    </font>
    <font>
      <sz val="14"/>
      <color indexed="8"/>
      <name val="Arial"/>
      <family val="2"/>
    </font>
    <font>
      <sz val="9"/>
      <name val="Arial"/>
      <family val="2"/>
    </font>
    <font>
      <b/>
      <sz val="8"/>
      <name val="Arial"/>
      <family val="2"/>
    </font>
    <font>
      <sz val="10"/>
      <name val="Arial"/>
      <family val="2"/>
    </font>
    <font>
      <sz val="9"/>
      <name val="Arial"/>
      <family val="2"/>
    </font>
    <font>
      <b/>
      <sz val="11"/>
      <name val="Arial"/>
      <family val="2"/>
    </font>
    <font>
      <sz val="11"/>
      <name val="Arial"/>
      <family val="2"/>
    </font>
    <font>
      <b/>
      <sz val="10"/>
      <name val="Arial"/>
      <family val="2"/>
    </font>
    <font>
      <sz val="11"/>
      <name val="Cambria"/>
      <family val="1"/>
    </font>
    <font>
      <b/>
      <sz val="11"/>
      <name val="Cambria"/>
      <family val="1"/>
    </font>
    <font>
      <b/>
      <sz val="12"/>
      <name val="Cambria"/>
      <family val="1"/>
    </font>
    <font>
      <sz val="24"/>
      <name val="Arial"/>
      <family val="2"/>
    </font>
    <font>
      <b/>
      <sz val="16"/>
      <name val="Times New Roman"/>
      <family val="1"/>
    </font>
    <font>
      <b/>
      <i/>
      <sz val="16"/>
      <name val="Arial"/>
      <family val="2"/>
    </font>
    <font>
      <b/>
      <sz val="28"/>
      <name val="Arial"/>
      <family val="2"/>
    </font>
    <font>
      <b/>
      <sz val="20"/>
      <name val="Cambria"/>
      <family val="1"/>
    </font>
    <font>
      <sz val="18"/>
      <name val="Times New Roman"/>
      <family val="1"/>
    </font>
    <font>
      <i/>
      <sz val="18"/>
      <name val="Times New Roman"/>
      <family val="1"/>
    </font>
    <font>
      <b/>
      <sz val="20"/>
      <name val="Times New Roman"/>
      <family val="1"/>
    </font>
    <font>
      <b/>
      <sz val="18"/>
      <name val="Calibri"/>
      <family val="2"/>
    </font>
    <font>
      <b/>
      <sz val="18"/>
      <name val="Times New Roman"/>
      <family val="1"/>
      <charset val="178"/>
    </font>
    <font>
      <b/>
      <sz val="16"/>
      <name val="Times New Roman"/>
      <family val="1"/>
      <charset val="178"/>
    </font>
    <font>
      <b/>
      <sz val="16"/>
      <name val="Calibri"/>
      <family val="2"/>
    </font>
    <font>
      <b/>
      <sz val="12"/>
      <name val="Times New Roman"/>
      <family val="1"/>
    </font>
    <font>
      <b/>
      <sz val="36"/>
      <name val="Arial"/>
      <family val="2"/>
    </font>
    <font>
      <sz val="36"/>
      <name val="Arial"/>
      <family val="2"/>
    </font>
    <font>
      <sz val="14"/>
      <name val="Times New Roman"/>
      <family val="1"/>
    </font>
    <font>
      <sz val="16"/>
      <name val="Times New Roman"/>
      <family val="1"/>
    </font>
    <font>
      <sz val="12"/>
      <name val="Times New Roman"/>
      <family val="1"/>
    </font>
    <font>
      <sz val="10"/>
      <name val="Times New Roman"/>
      <family val="1"/>
    </font>
    <font>
      <sz val="14"/>
      <color indexed="8"/>
      <name val="Times New Roman"/>
      <family val="1"/>
    </font>
    <font>
      <b/>
      <sz val="36"/>
      <name val="Cambria"/>
      <family val="1"/>
    </font>
    <font>
      <b/>
      <sz val="12"/>
      <color indexed="10"/>
      <name val="Arial"/>
      <family val="2"/>
    </font>
    <font>
      <i/>
      <sz val="12"/>
      <name val="Arial"/>
      <family val="2"/>
    </font>
    <font>
      <b/>
      <sz val="22"/>
      <name val="Arial"/>
      <family val="2"/>
    </font>
    <font>
      <b/>
      <sz val="12"/>
      <color indexed="8"/>
      <name val="Arial"/>
      <family val="2"/>
    </font>
    <font>
      <b/>
      <sz val="14"/>
      <color indexed="40"/>
      <name val="Arial"/>
      <family val="2"/>
    </font>
    <font>
      <b/>
      <sz val="10"/>
      <name val="Arial"/>
      <family val="2"/>
    </font>
    <font>
      <sz val="9"/>
      <color indexed="8"/>
      <name val="Arial"/>
      <family val="2"/>
    </font>
    <font>
      <u/>
      <sz val="10"/>
      <name val="Times New Roman"/>
      <family val="1"/>
    </font>
    <font>
      <u/>
      <sz val="14"/>
      <name val="Arial"/>
      <family val="2"/>
    </font>
    <font>
      <sz val="14"/>
      <color indexed="10"/>
      <name val="Arial"/>
      <family val="2"/>
    </font>
    <font>
      <b/>
      <sz val="10"/>
      <name val="Cambria"/>
      <family val="1"/>
    </font>
    <font>
      <b/>
      <sz val="14"/>
      <name val="Times New Roman"/>
      <family val="1"/>
    </font>
    <font>
      <sz val="16"/>
      <color indexed="8"/>
      <name val="Arial"/>
      <family val="2"/>
    </font>
    <font>
      <sz val="26"/>
      <name val="Arial"/>
      <family val="2"/>
    </font>
    <font>
      <sz val="14"/>
      <color indexed="10"/>
      <name val="Times New Roman"/>
      <family val="1"/>
    </font>
    <font>
      <u/>
      <sz val="14"/>
      <name val="Times New Roman"/>
      <family val="1"/>
    </font>
    <font>
      <sz val="14"/>
      <color indexed="62"/>
      <name val="Times New Roman"/>
      <family val="1"/>
    </font>
    <font>
      <b/>
      <u/>
      <sz val="12"/>
      <name val="Times New Roman"/>
      <family val="1"/>
    </font>
    <font>
      <sz val="11"/>
      <color theme="1"/>
      <name val="Calibri"/>
      <family val="2"/>
      <charset val="178"/>
      <scheme val="minor"/>
    </font>
    <font>
      <sz val="11"/>
      <color theme="1"/>
      <name val="Calibri"/>
      <family val="2"/>
    </font>
    <font>
      <sz val="14"/>
      <name val="Cambria"/>
      <family val="1"/>
      <scheme val="major"/>
    </font>
    <font>
      <sz val="12"/>
      <name val="Cambria"/>
      <family val="1"/>
      <scheme val="major"/>
    </font>
    <font>
      <sz val="14"/>
      <name val="Calibri"/>
      <family val="2"/>
      <scheme val="minor"/>
    </font>
    <font>
      <sz val="16"/>
      <name val="Cambria"/>
      <family val="1"/>
      <scheme val="major"/>
    </font>
    <font>
      <sz val="10"/>
      <name val="Cambria"/>
      <family val="1"/>
      <scheme val="major"/>
    </font>
    <font>
      <b/>
      <sz val="16"/>
      <name val="Cambria"/>
      <family val="1"/>
      <scheme val="major"/>
    </font>
    <font>
      <sz val="14"/>
      <color indexed="8"/>
      <name val="Cambria"/>
      <family val="1"/>
      <scheme val="major"/>
    </font>
    <font>
      <u/>
      <sz val="14"/>
      <name val="Cambria"/>
      <family val="1"/>
      <scheme val="major"/>
    </font>
    <font>
      <b/>
      <u/>
      <sz val="16"/>
      <color indexed="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22"/>
      </right>
      <top style="thin">
        <color indexed="64"/>
      </top>
      <bottom/>
      <diagonal/>
    </border>
    <border>
      <left/>
      <right style="thin">
        <color indexed="22"/>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64"/>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style="thin">
        <color indexed="22"/>
      </right>
      <top style="thin">
        <color indexed="22"/>
      </top>
      <bottom/>
      <diagonal/>
    </border>
    <border>
      <left style="thin">
        <color indexed="22"/>
      </left>
      <right/>
      <top style="thin">
        <color indexed="22"/>
      </top>
      <bottom/>
      <diagonal/>
    </border>
    <border>
      <left style="thin">
        <color indexed="22"/>
      </left>
      <right style="thin">
        <color indexed="22"/>
      </right>
      <top style="thin">
        <color indexed="64"/>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style="thin">
        <color indexed="22"/>
      </right>
      <top style="thin">
        <color indexed="22"/>
      </top>
      <bottom/>
      <diagonal/>
    </border>
    <border>
      <left/>
      <right/>
      <top style="thin">
        <color indexed="64"/>
      </top>
      <bottom style="thin">
        <color indexed="55"/>
      </bottom>
      <diagonal/>
    </border>
    <border>
      <left/>
      <right/>
      <top style="thin">
        <color indexed="55"/>
      </top>
      <bottom style="thin">
        <color indexed="55"/>
      </bottom>
      <diagonal/>
    </border>
    <border>
      <left/>
      <right/>
      <top style="thin">
        <color indexed="55"/>
      </top>
      <bottom/>
      <diagonal/>
    </border>
    <border>
      <left style="thin">
        <color indexed="22"/>
      </left>
      <right/>
      <top/>
      <bottom/>
      <diagonal/>
    </border>
    <border>
      <left/>
      <right style="thin">
        <color indexed="64"/>
      </right>
      <top style="thin">
        <color indexed="22"/>
      </top>
      <bottom style="thin">
        <color indexed="64"/>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right/>
      <top/>
      <bottom style="thin">
        <color indexed="22"/>
      </bottom>
      <diagonal/>
    </border>
    <border>
      <left/>
      <right style="thin">
        <color indexed="22"/>
      </right>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64"/>
      </top>
      <bottom/>
      <diagonal/>
    </border>
    <border>
      <left style="thin">
        <color indexed="22"/>
      </left>
      <right/>
      <top style="thin">
        <color indexed="64"/>
      </top>
      <bottom/>
      <diagonal/>
    </border>
    <border>
      <left style="thin">
        <color indexed="22"/>
      </left>
      <right style="thin">
        <color indexed="64"/>
      </right>
      <top style="thin">
        <color indexed="64"/>
      </top>
      <bottom/>
      <diagonal/>
    </border>
    <border>
      <left style="thin">
        <color indexed="22"/>
      </left>
      <right style="thin">
        <color indexed="22"/>
      </right>
      <top/>
      <bottom/>
      <diagonal/>
    </border>
    <border>
      <left style="thin">
        <color indexed="22"/>
      </left>
      <right style="thin">
        <color indexed="64"/>
      </right>
      <top/>
      <bottom/>
      <diagonal/>
    </border>
    <border>
      <left style="thin">
        <color indexed="22"/>
      </left>
      <right/>
      <top/>
      <bottom style="thin">
        <color indexed="64"/>
      </bottom>
      <diagonal/>
    </border>
    <border>
      <left style="thin">
        <color indexed="22"/>
      </left>
      <right style="thin">
        <color indexed="64"/>
      </right>
      <top/>
      <bottom style="thin">
        <color indexed="64"/>
      </bottom>
      <diagonal/>
    </border>
    <border>
      <left style="thin">
        <color indexed="64"/>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bottom style="thin">
        <color indexed="22"/>
      </bottom>
      <diagonal/>
    </border>
    <border>
      <left/>
      <right style="thin">
        <color indexed="55"/>
      </right>
      <top/>
      <bottom style="thin">
        <color indexed="64"/>
      </bottom>
      <diagonal/>
    </border>
    <border>
      <left style="thin">
        <color indexed="22"/>
      </left>
      <right style="medium">
        <color indexed="22"/>
      </right>
      <top style="thin">
        <color indexed="64"/>
      </top>
      <bottom style="medium">
        <color indexed="22"/>
      </bottom>
      <diagonal/>
    </border>
    <border>
      <left style="medium">
        <color indexed="22"/>
      </left>
      <right style="medium">
        <color indexed="22"/>
      </right>
      <top style="thin">
        <color indexed="64"/>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medium">
        <color indexed="22"/>
      </right>
      <top style="medium">
        <color indexed="22"/>
      </top>
      <bottom style="medium">
        <color indexed="22"/>
      </bottom>
      <diagonal/>
    </border>
    <border>
      <left style="thin">
        <color indexed="22"/>
      </left>
      <right style="medium">
        <color indexed="22"/>
      </right>
      <top style="medium">
        <color indexed="22"/>
      </top>
      <bottom style="thin">
        <color indexed="64"/>
      </bottom>
      <diagonal/>
    </border>
    <border>
      <left style="medium">
        <color indexed="22"/>
      </left>
      <right style="medium">
        <color indexed="22"/>
      </right>
      <top style="medium">
        <color indexed="22"/>
      </top>
      <bottom style="thin">
        <color indexed="64"/>
      </bottom>
      <diagonal/>
    </border>
    <border>
      <left style="thin">
        <color indexed="55"/>
      </left>
      <right style="thin">
        <color indexed="55"/>
      </right>
      <top style="thin">
        <color indexed="64"/>
      </top>
      <bottom/>
      <diagonal/>
    </border>
    <border>
      <left/>
      <right/>
      <top style="thin">
        <color indexed="64"/>
      </top>
      <bottom style="thin">
        <color indexed="22"/>
      </bottom>
      <diagonal/>
    </border>
    <border>
      <left style="medium">
        <color indexed="22"/>
      </left>
      <right style="medium">
        <color indexed="22"/>
      </right>
      <top style="thin">
        <color indexed="64"/>
      </top>
      <bottom/>
      <diagonal/>
    </border>
    <border>
      <left style="medium">
        <color indexed="22"/>
      </left>
      <right style="medium">
        <color indexed="22"/>
      </right>
      <top/>
      <bottom/>
      <diagonal/>
    </border>
    <border>
      <left style="medium">
        <color indexed="22"/>
      </left>
      <right style="medium">
        <color indexed="22"/>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top style="thin">
        <color indexed="22"/>
      </top>
      <bottom/>
      <diagonal/>
    </border>
    <border>
      <left/>
      <right/>
      <top style="thin">
        <color indexed="64"/>
      </top>
      <bottom style="thin">
        <color indexed="64"/>
      </bottom>
      <diagonal/>
    </border>
    <border>
      <left/>
      <right style="thin">
        <color indexed="64"/>
      </right>
      <top/>
      <bottom style="thin">
        <color indexed="55"/>
      </bottom>
      <diagonal/>
    </border>
    <border>
      <left/>
      <right style="thin">
        <color indexed="64"/>
      </right>
      <top style="thin">
        <color indexed="55"/>
      </top>
      <bottom style="thin">
        <color indexed="55"/>
      </bottom>
      <diagonal/>
    </border>
    <border>
      <left/>
      <right style="thin">
        <color indexed="64"/>
      </right>
      <top style="thin">
        <color indexed="55"/>
      </top>
      <bottom style="thin">
        <color indexed="64"/>
      </bottom>
      <diagonal/>
    </border>
    <border>
      <left/>
      <right/>
      <top/>
      <bottom style="thin">
        <color indexed="55"/>
      </bottom>
      <diagonal/>
    </border>
    <border>
      <left/>
      <right/>
      <top style="thin">
        <color indexed="55"/>
      </top>
      <bottom style="thin">
        <color indexed="64"/>
      </bottom>
      <diagonal/>
    </border>
    <border>
      <left style="thin">
        <color indexed="64"/>
      </left>
      <right style="thin">
        <color indexed="64"/>
      </right>
      <top/>
      <bottom style="thin">
        <color indexed="55"/>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style="thin">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n">
        <color indexed="64"/>
      </bottom>
      <diagonal/>
    </border>
    <border>
      <left style="thin">
        <color indexed="64"/>
      </left>
      <right style="thin">
        <color indexed="22"/>
      </right>
      <top style="thin">
        <color indexed="64"/>
      </top>
      <bottom/>
      <diagonal/>
    </border>
    <border>
      <left style="thin">
        <color indexed="64"/>
      </left>
      <right style="thin">
        <color indexed="22"/>
      </right>
      <top/>
      <bottom/>
      <diagonal/>
    </border>
    <border>
      <left style="thin">
        <color indexed="64"/>
      </left>
      <right style="thin">
        <color indexed="22"/>
      </right>
      <top/>
      <bottom style="thin">
        <color indexed="64"/>
      </bottom>
      <diagonal/>
    </border>
    <border>
      <left style="thin">
        <color indexed="64"/>
      </left>
      <right style="thin">
        <color indexed="22"/>
      </right>
      <top style="thin">
        <color indexed="64"/>
      </top>
      <bottom style="thin">
        <color indexed="64"/>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indexed="64"/>
      </left>
      <right/>
      <top style="thin">
        <color indexed="22"/>
      </top>
      <bottom/>
      <diagonal/>
    </border>
    <border>
      <left style="thin">
        <color indexed="64"/>
      </left>
      <right/>
      <top/>
      <bottom style="thin">
        <color indexed="22"/>
      </bottom>
      <diagonal/>
    </border>
    <border>
      <left style="thin">
        <color indexed="64"/>
      </left>
      <right style="thin">
        <color indexed="22"/>
      </right>
      <top/>
      <bottom style="thin">
        <color indexed="22"/>
      </bottom>
      <diagonal/>
    </border>
    <border>
      <left style="medium">
        <color indexed="22"/>
      </left>
      <right style="thin">
        <color indexed="64"/>
      </right>
      <top style="thin">
        <color indexed="64"/>
      </top>
      <bottom style="medium">
        <color indexed="22"/>
      </bottom>
      <diagonal/>
    </border>
    <border>
      <left style="medium">
        <color indexed="22"/>
      </left>
      <right style="thin">
        <color indexed="64"/>
      </right>
      <top style="medium">
        <color indexed="22"/>
      </top>
      <bottom style="medium">
        <color indexed="22"/>
      </bottom>
      <diagonal/>
    </border>
    <border>
      <left style="medium">
        <color indexed="22"/>
      </left>
      <right style="thin">
        <color indexed="64"/>
      </right>
      <top style="medium">
        <color indexed="22"/>
      </top>
      <bottom style="thin">
        <color indexed="64"/>
      </bottom>
      <diagonal/>
    </border>
    <border>
      <left style="medium">
        <color indexed="64"/>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theme="0" tint="-0.14996795556505021"/>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indexed="64"/>
      </bottom>
      <diagonal/>
    </border>
    <border>
      <left style="thin">
        <color theme="0" tint="-0.14996795556505021"/>
      </left>
      <right/>
      <top style="thin">
        <color indexed="64"/>
      </top>
      <bottom/>
      <diagonal/>
    </border>
    <border>
      <left style="thin">
        <color theme="0" tint="-0.14996795556505021"/>
      </left>
      <right/>
      <top/>
      <bottom/>
      <diagonal/>
    </border>
    <border>
      <left style="thin">
        <color theme="0" tint="-0.14996795556505021"/>
      </left>
      <right/>
      <top/>
      <bottom style="thin">
        <color indexed="64"/>
      </bottom>
      <diagonal/>
    </border>
    <border>
      <left style="thin">
        <color indexed="64"/>
      </left>
      <right style="thin">
        <color theme="0" tint="-0.14996795556505021"/>
      </right>
      <top style="thin">
        <color indexed="64"/>
      </top>
      <bottom/>
      <diagonal/>
    </border>
    <border>
      <left style="thin">
        <color indexed="64"/>
      </left>
      <right style="thin">
        <color theme="0" tint="-0.14996795556505021"/>
      </right>
      <top/>
      <bottom/>
      <diagonal/>
    </border>
    <border>
      <left style="thin">
        <color indexed="64"/>
      </left>
      <right style="thin">
        <color theme="0" tint="-0.14996795556505021"/>
      </right>
      <top/>
      <bottom style="thin">
        <color indexed="64"/>
      </bottom>
      <diagonal/>
    </border>
  </borders>
  <cellStyleXfs count="53">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40" fillId="3" borderId="0" applyNumberFormat="0" applyBorder="0" applyAlignment="0" applyProtection="0"/>
    <xf numFmtId="0" fontId="37" fillId="20" borderId="1" applyNumberFormat="0" applyAlignment="0" applyProtection="0"/>
    <xf numFmtId="0" fontId="38" fillId="21" borderId="2" applyNumberFormat="0" applyAlignment="0" applyProtection="0"/>
    <xf numFmtId="43" fontId="1" fillId="0" borderId="0" applyFont="0" applyFill="0" applyBorder="0" applyAlignment="0" applyProtection="0"/>
    <xf numFmtId="0" fontId="47" fillId="0" borderId="0" applyNumberFormat="0" applyFill="0" applyBorder="0" applyAlignment="0" applyProtection="0"/>
    <xf numFmtId="0" fontId="36" fillId="4"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7" fillId="0" borderId="0" applyNumberFormat="0" applyFill="0" applyBorder="0" applyAlignment="0" applyProtection="0">
      <alignment vertical="top"/>
      <protection locked="0"/>
    </xf>
    <xf numFmtId="0" fontId="34" fillId="7" borderId="1" applyNumberFormat="0" applyAlignment="0" applyProtection="0"/>
    <xf numFmtId="0" fontId="39" fillId="0" borderId="6" applyNumberFormat="0" applyFill="0" applyAlignment="0" applyProtection="0"/>
    <xf numFmtId="0" fontId="45" fillId="22" borderId="0" applyNumberFormat="0" applyBorder="0" applyAlignment="0" applyProtection="0"/>
    <xf numFmtId="0" fontId="109" fillId="0" borderId="0"/>
    <xf numFmtId="0" fontId="110" fillId="0" borderId="0"/>
    <xf numFmtId="0" fontId="4" fillId="0" borderId="0"/>
    <xf numFmtId="0" fontId="4" fillId="0" borderId="0"/>
    <xf numFmtId="0" fontId="4" fillId="0" borderId="0"/>
    <xf numFmtId="0" fontId="1" fillId="0" borderId="0"/>
    <xf numFmtId="0" fontId="8" fillId="0" borderId="0"/>
    <xf numFmtId="0" fontId="4" fillId="0" borderId="0"/>
    <xf numFmtId="0" fontId="1" fillId="0" borderId="0"/>
    <xf numFmtId="0" fontId="4" fillId="23" borderId="7" applyNumberFormat="0" applyFont="0" applyAlignment="0" applyProtection="0"/>
    <xf numFmtId="0" fontId="33" fillId="20" borderId="8" applyNumberFormat="0" applyAlignment="0" applyProtection="0"/>
    <xf numFmtId="0" fontId="41" fillId="0" borderId="0" applyNumberFormat="0" applyFill="0" applyBorder="0" applyAlignment="0" applyProtection="0"/>
    <xf numFmtId="0" fontId="35" fillId="0" borderId="9" applyNumberFormat="0" applyFill="0" applyAlignment="0" applyProtection="0"/>
    <xf numFmtId="0" fontId="46" fillId="0" borderId="0" applyNumberFormat="0" applyFill="0" applyBorder="0" applyAlignment="0" applyProtection="0"/>
  </cellStyleXfs>
  <cellXfs count="1217">
    <xf numFmtId="0" fontId="0" fillId="0" borderId="0" xfId="0"/>
    <xf numFmtId="0" fontId="0" fillId="0" borderId="0" xfId="0" applyAlignment="1">
      <alignment horizontal="left"/>
    </xf>
    <xf numFmtId="0" fontId="0" fillId="0" borderId="0" xfId="0" applyAlignment="1">
      <alignment wrapText="1"/>
    </xf>
    <xf numFmtId="0" fontId="3" fillId="0" borderId="0" xfId="0" applyFont="1" applyAlignment="1">
      <alignment wrapText="1"/>
    </xf>
    <xf numFmtId="49" fontId="0" fillId="0" borderId="0" xfId="0" applyNumberFormat="1" applyAlignment="1">
      <alignment horizontal="right"/>
    </xf>
    <xf numFmtId="49" fontId="0" fillId="0" borderId="0" xfId="0" applyNumberFormat="1" applyAlignment="1">
      <alignment horizontal="right" wrapText="1"/>
    </xf>
    <xf numFmtId="0" fontId="3" fillId="0" borderId="0" xfId="0" applyFont="1" applyAlignment="1">
      <alignment horizontal="left"/>
    </xf>
    <xf numFmtId="49" fontId="0" fillId="0" borderId="0" xfId="0" applyNumberFormat="1" applyAlignment="1">
      <alignment horizontal="right" vertical="top"/>
    </xf>
    <xf numFmtId="49" fontId="5" fillId="0" borderId="0" xfId="0" applyNumberFormat="1" applyFont="1" applyAlignment="1">
      <alignment horizontal="centerContinuous"/>
    </xf>
    <xf numFmtId="14" fontId="0" fillId="0" borderId="0" xfId="0" applyNumberFormat="1"/>
    <xf numFmtId="0" fontId="0" fillId="0" borderId="0" xfId="0" applyBorder="1"/>
    <xf numFmtId="0" fontId="0" fillId="0" borderId="0" xfId="0" applyAlignment="1">
      <alignment horizontal="center" vertical="center" wrapText="1"/>
    </xf>
    <xf numFmtId="0" fontId="0" fillId="0" borderId="0" xfId="0" applyBorder="1" applyAlignment="1">
      <alignment horizontal="center" vertical="center"/>
    </xf>
    <xf numFmtId="0" fontId="0" fillId="0" borderId="0" xfId="0" applyFill="1"/>
    <xf numFmtId="0" fontId="0" fillId="0" borderId="0" xfId="0" applyAlignment="1">
      <alignment vertical="center" wrapText="1"/>
    </xf>
    <xf numFmtId="0" fontId="0" fillId="0" borderId="0" xfId="0" applyFill="1" applyBorder="1"/>
    <xf numFmtId="0" fontId="3" fillId="0" borderId="0" xfId="0" applyFont="1" applyBorder="1"/>
    <xf numFmtId="0" fontId="3" fillId="0" borderId="0" xfId="0" applyFont="1"/>
    <xf numFmtId="0" fontId="4" fillId="0" borderId="0" xfId="0" applyFont="1" applyFill="1" applyBorder="1"/>
    <xf numFmtId="0" fontId="19" fillId="0" borderId="0" xfId="0" applyFont="1" applyBorder="1" applyAlignment="1">
      <alignment horizontal="center" vertical="center" wrapText="1"/>
    </xf>
    <xf numFmtId="0" fontId="0" fillId="0" borderId="10" xfId="0" applyFill="1" applyBorder="1"/>
    <xf numFmtId="15" fontId="22" fillId="0" borderId="0" xfId="0" applyNumberFormat="1" applyFont="1" applyAlignment="1">
      <alignment horizontal="center" vertical="center"/>
    </xf>
    <xf numFmtId="0" fontId="3" fillId="0" borderId="0" xfId="0" applyFont="1" applyAlignment="1">
      <alignment horizontal="center" vertical="center" wrapText="1"/>
    </xf>
    <xf numFmtId="0" fontId="26" fillId="0" borderId="0" xfId="0" applyFont="1"/>
    <xf numFmtId="0" fontId="26" fillId="0" borderId="0" xfId="0" applyFont="1" applyAlignment="1">
      <alignment wrapText="1"/>
    </xf>
    <xf numFmtId="0" fontId="18" fillId="0" borderId="0" xfId="0" applyFont="1" applyAlignment="1">
      <alignment horizontal="center" vertical="center" wrapText="1"/>
    </xf>
    <xf numFmtId="0" fontId="21" fillId="0" borderId="0" xfId="0" applyFont="1" applyAlignment="1">
      <alignment horizontal="center" vertical="center" wrapText="1"/>
    </xf>
    <xf numFmtId="3" fontId="18" fillId="0" borderId="0" xfId="0" applyNumberFormat="1" applyFont="1" applyFill="1" applyAlignment="1">
      <alignment horizontal="center" vertical="center"/>
    </xf>
    <xf numFmtId="0" fontId="18" fillId="0" borderId="0" xfId="0" applyFont="1" applyAlignment="1">
      <alignment horizontal="center" vertical="center"/>
    </xf>
    <xf numFmtId="15" fontId="18" fillId="0" borderId="0" xfId="0" applyNumberFormat="1" applyFont="1" applyAlignment="1">
      <alignment horizontal="center" vertical="center"/>
    </xf>
    <xf numFmtId="3" fontId="14" fillId="0" borderId="0" xfId="0" applyNumberFormat="1" applyFont="1" applyFill="1" applyAlignment="1">
      <alignment horizontal="center" vertical="center" wrapText="1"/>
    </xf>
    <xf numFmtId="0" fontId="4" fillId="0" borderId="0" xfId="0" applyFont="1" applyAlignment="1">
      <alignment horizontal="center" vertical="center"/>
    </xf>
    <xf numFmtId="49" fontId="0" fillId="0" borderId="0" xfId="0" applyNumberFormat="1" applyAlignment="1">
      <alignment horizontal="right" vertical="center"/>
    </xf>
    <xf numFmtId="0" fontId="17" fillId="0" borderId="0" xfId="0" applyFont="1" applyAlignment="1">
      <alignment vertical="center"/>
    </xf>
    <xf numFmtId="15" fontId="25"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Alignment="1">
      <alignment horizontal="center" vertical="center"/>
    </xf>
    <xf numFmtId="15" fontId="18" fillId="0" borderId="0" xfId="0" applyNumberFormat="1" applyFont="1" applyFill="1" applyBorder="1"/>
    <xf numFmtId="15" fontId="18" fillId="0" borderId="0" xfId="0" applyNumberFormat="1" applyFont="1" applyFill="1"/>
    <xf numFmtId="0" fontId="15"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15" fontId="10" fillId="0" borderId="0" xfId="0" applyNumberFormat="1" applyFont="1" applyAlignment="1">
      <alignment horizontal="center" vertical="center"/>
    </xf>
    <xf numFmtId="0" fontId="3" fillId="0" borderId="0" xfId="0" applyFont="1" applyBorder="1" applyAlignment="1">
      <alignment horizontal="center" vertical="center"/>
    </xf>
    <xf numFmtId="0" fontId="24" fillId="0" borderId="0" xfId="0" applyFont="1" applyAlignment="1">
      <alignment horizontal="center" vertical="center" wrapText="1"/>
    </xf>
    <xf numFmtId="15" fontId="3" fillId="0" borderId="0" xfId="0" applyNumberFormat="1" applyFont="1" applyAlignment="1">
      <alignment horizontal="center" vertical="center" wrapText="1"/>
    </xf>
    <xf numFmtId="0" fontId="4" fillId="0" borderId="0" xfId="0" applyFont="1" applyFill="1" applyBorder="1" applyAlignment="1">
      <alignment horizontal="center" vertical="center"/>
    </xf>
    <xf numFmtId="0" fontId="15" fillId="0" borderId="0" xfId="0" applyFont="1" applyBorder="1" applyAlignment="1">
      <alignment vertical="center"/>
    </xf>
    <xf numFmtId="0" fontId="54" fillId="0" borderId="0" xfId="0" applyFont="1" applyBorder="1" applyAlignment="1">
      <alignment horizontal="center" vertical="center" wrapText="1"/>
    </xf>
    <xf numFmtId="0" fontId="55" fillId="0" borderId="0" xfId="0" applyFont="1" applyFill="1" applyBorder="1" applyAlignment="1">
      <alignment horizontal="center" vertical="center" wrapText="1"/>
    </xf>
    <xf numFmtId="0" fontId="55" fillId="0" borderId="0" xfId="0" applyFont="1" applyFill="1" applyAlignment="1">
      <alignment horizontal="center" vertical="center" wrapText="1"/>
    </xf>
    <xf numFmtId="0" fontId="57" fillId="0" borderId="0" xfId="0" applyFont="1" applyBorder="1" applyAlignment="1">
      <alignment horizontal="center" vertical="center"/>
    </xf>
    <xf numFmtId="0" fontId="57" fillId="0" borderId="0" xfId="0" applyFont="1" applyFill="1" applyAlignment="1">
      <alignment horizontal="center"/>
    </xf>
    <xf numFmtId="15" fontId="58" fillId="0" borderId="0" xfId="0" applyNumberFormat="1" applyFont="1" applyAlignment="1">
      <alignment horizontal="center" vertical="center" wrapText="1"/>
    </xf>
    <xf numFmtId="0" fontId="58" fillId="0" borderId="0" xfId="0" applyFont="1"/>
    <xf numFmtId="0" fontId="18" fillId="0" borderId="0" xfId="0" applyFont="1" applyFill="1" applyAlignment="1">
      <alignment horizontal="center" vertical="center" wrapText="1"/>
    </xf>
    <xf numFmtId="0" fontId="14" fillId="0" borderId="0" xfId="0" applyFont="1" applyAlignment="1">
      <alignment horizontal="center" vertical="center" wrapText="1"/>
    </xf>
    <xf numFmtId="0" fontId="14" fillId="0" borderId="0" xfId="0" applyFont="1"/>
    <xf numFmtId="0" fontId="23" fillId="0" borderId="0" xfId="0" applyFont="1" applyBorder="1"/>
    <xf numFmtId="0" fontId="0" fillId="0" borderId="0" xfId="0" applyAlignment="1">
      <alignment vertical="center"/>
    </xf>
    <xf numFmtId="15" fontId="3" fillId="0" borderId="0" xfId="0" applyNumberFormat="1"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pplyFill="1" applyAlignment="1">
      <alignment horizontal="center" vertical="center" wrapText="1"/>
    </xf>
    <xf numFmtId="0" fontId="28" fillId="0" borderId="0" xfId="0" applyFont="1" applyBorder="1" applyAlignment="1">
      <alignment horizontal="center" vertical="center"/>
    </xf>
    <xf numFmtId="0" fontId="64" fillId="0" borderId="0" xfId="0" applyFont="1" applyBorder="1" applyAlignment="1">
      <alignment horizontal="center" vertical="center"/>
    </xf>
    <xf numFmtId="0" fontId="65" fillId="0" borderId="0" xfId="0" applyFont="1"/>
    <xf numFmtId="0" fontId="4" fillId="0" borderId="0" xfId="0" applyFont="1" applyFill="1" applyBorder="1" applyAlignment="1">
      <alignment horizontal="center" vertical="center" wrapText="1"/>
    </xf>
    <xf numFmtId="0" fontId="24" fillId="0" borderId="0" xfId="0" applyFont="1" applyBorder="1" applyAlignment="1">
      <alignment horizontal="center" vertical="center"/>
    </xf>
    <xf numFmtId="0" fontId="4" fillId="0" borderId="0" xfId="0" applyFont="1" applyFill="1" applyAlignment="1">
      <alignment horizontal="center" vertical="center"/>
    </xf>
    <xf numFmtId="0" fontId="66" fillId="0" borderId="0" xfId="0" applyFont="1" applyBorder="1" applyAlignment="1">
      <alignment horizontal="center" vertical="center"/>
    </xf>
    <xf numFmtId="190" fontId="62" fillId="0" borderId="0" xfId="0" applyNumberFormat="1" applyFont="1" applyFill="1" applyBorder="1" applyAlignment="1">
      <alignment horizontal="center" vertical="center" wrapText="1"/>
    </xf>
    <xf numFmtId="0" fontId="62" fillId="0" borderId="0" xfId="0" applyFont="1" applyFill="1"/>
    <xf numFmtId="0" fontId="14" fillId="0" borderId="0" xfId="0" applyFont="1" applyFill="1" applyBorder="1" applyAlignment="1">
      <alignment horizontal="center" vertical="center" wrapText="1"/>
    </xf>
    <xf numFmtId="0" fontId="14" fillId="0" borderId="0" xfId="0" applyFont="1" applyAlignment="1">
      <alignment horizontal="center" vertical="center"/>
    </xf>
    <xf numFmtId="0" fontId="3" fillId="0" borderId="11" xfId="0" applyFont="1" applyBorder="1" applyAlignment="1">
      <alignment horizontal="center" vertical="center" wrapText="1"/>
    </xf>
    <xf numFmtId="15" fontId="29" fillId="0" borderId="0" xfId="0" applyNumberFormat="1" applyFont="1" applyFill="1" applyBorder="1"/>
    <xf numFmtId="15" fontId="6" fillId="0" borderId="0" xfId="0" applyNumberFormat="1" applyFont="1" applyFill="1"/>
    <xf numFmtId="15" fontId="6" fillId="0" borderId="0" xfId="0" applyNumberFormat="1" applyFont="1" applyFill="1" applyAlignment="1">
      <alignment horizontal="center" vertical="center" wrapText="1"/>
    </xf>
    <xf numFmtId="15" fontId="61" fillId="0" borderId="0" xfId="0" applyNumberFormat="1" applyFont="1" applyFill="1" applyBorder="1" applyAlignment="1">
      <alignment horizontal="center" vertical="center" wrapText="1"/>
    </xf>
    <xf numFmtId="15" fontId="28" fillId="0" borderId="0" xfId="0" applyNumberFormat="1" applyFont="1" applyFill="1" applyBorder="1" applyAlignment="1">
      <alignment horizontal="center" vertical="center" wrapText="1"/>
    </xf>
    <xf numFmtId="15" fontId="29" fillId="0" borderId="0" xfId="0" applyNumberFormat="1" applyFont="1" applyFill="1" applyAlignment="1">
      <alignment horizontal="center" vertical="center" wrapText="1"/>
    </xf>
    <xf numFmtId="15" fontId="61" fillId="0" borderId="0" xfId="0" applyNumberFormat="1" applyFont="1" applyFill="1" applyAlignment="1">
      <alignment horizontal="center" vertical="center" wrapText="1"/>
    </xf>
    <xf numFmtId="15" fontId="28" fillId="0" borderId="0" xfId="0" applyNumberFormat="1" applyFont="1" applyFill="1" applyAlignment="1">
      <alignment horizontal="center" vertical="center" wrapText="1"/>
    </xf>
    <xf numFmtId="1" fontId="61" fillId="0" borderId="0" xfId="0" applyNumberFormat="1" applyFont="1" applyFill="1" applyAlignment="1">
      <alignment horizontal="center" vertical="center" wrapText="1"/>
    </xf>
    <xf numFmtId="15" fontId="29" fillId="0" borderId="0" xfId="0" applyNumberFormat="1" applyFont="1" applyFill="1"/>
    <xf numFmtId="0" fontId="60" fillId="0" borderId="0" xfId="0" applyFont="1" applyAlignment="1">
      <alignment horizontal="center" vertical="center"/>
    </xf>
    <xf numFmtId="0" fontId="63" fillId="0" borderId="0" xfId="0" applyFont="1" applyAlignment="1">
      <alignment horizontal="center"/>
    </xf>
    <xf numFmtId="0" fontId="63" fillId="0" borderId="0" xfId="0" applyFont="1" applyAlignment="1">
      <alignment horizontal="center" vertical="center"/>
    </xf>
    <xf numFmtId="3" fontId="67" fillId="0" borderId="0" xfId="0" applyNumberFormat="1" applyFont="1" applyFill="1" applyBorder="1" applyAlignment="1">
      <alignment horizontal="center" vertical="center" wrapText="1"/>
    </xf>
    <xf numFmtId="3" fontId="14" fillId="0" borderId="0" xfId="0" applyNumberFormat="1" applyFont="1" applyFill="1"/>
    <xf numFmtId="0" fontId="68" fillId="0" borderId="0" xfId="0" applyFont="1" applyFill="1" applyBorder="1" applyAlignment="1">
      <alignment vertical="center" wrapText="1"/>
    </xf>
    <xf numFmtId="0" fontId="14" fillId="0" borderId="0" xfId="0" applyFont="1" applyAlignment="1">
      <alignment horizontal="center"/>
    </xf>
    <xf numFmtId="0" fontId="6" fillId="0" borderId="0" xfId="0" applyFont="1" applyBorder="1" applyAlignment="1">
      <alignment horizontal="center" vertical="center"/>
    </xf>
    <xf numFmtId="190" fontId="6" fillId="0" borderId="0" xfId="0" applyNumberFormat="1" applyFont="1" applyFill="1" applyBorder="1"/>
    <xf numFmtId="190" fontId="6" fillId="0" borderId="0" xfId="0" applyNumberFormat="1" applyFont="1" applyFill="1"/>
    <xf numFmtId="49" fontId="6" fillId="0" borderId="0" xfId="0" applyNumberFormat="1" applyFont="1" applyAlignment="1">
      <alignment horizontal="right" vertical="center"/>
    </xf>
    <xf numFmtId="0" fontId="13"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3" fillId="0" borderId="0" xfId="0" applyFont="1"/>
    <xf numFmtId="0" fontId="16" fillId="0" borderId="0" xfId="0" applyFont="1"/>
    <xf numFmtId="0" fontId="59" fillId="0" borderId="12" xfId="0" applyFont="1" applyFill="1" applyBorder="1" applyAlignment="1">
      <alignment horizontal="center" vertical="center" wrapText="1"/>
    </xf>
    <xf numFmtId="0" fontId="59" fillId="0" borderId="13"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18" fillId="0" borderId="0" xfId="0" applyFont="1" applyFill="1" applyBorder="1"/>
    <xf numFmtId="0" fontId="25" fillId="0" borderId="0"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18" fillId="0" borderId="0" xfId="0" applyFont="1" applyFill="1"/>
    <xf numFmtId="0" fontId="18" fillId="0" borderId="0" xfId="0" applyFont="1" applyFill="1" applyAlignment="1">
      <alignment vertical="center"/>
    </xf>
    <xf numFmtId="0" fontId="13" fillId="0" borderId="0" xfId="0" applyFont="1" applyFill="1" applyAlignment="1">
      <alignment horizontal="center" vertical="center" wrapText="1"/>
    </xf>
    <xf numFmtId="0" fontId="13" fillId="0" borderId="0" xfId="0" applyFont="1" applyAlignment="1">
      <alignment horizontal="left" vertical="center"/>
    </xf>
    <xf numFmtId="0" fontId="72" fillId="0" borderId="0" xfId="0" applyFont="1" applyAlignment="1">
      <alignment vertical="center"/>
    </xf>
    <xf numFmtId="0" fontId="18" fillId="0" borderId="0" xfId="0" applyFont="1" applyAlignment="1">
      <alignment horizontal="left"/>
    </xf>
    <xf numFmtId="0" fontId="18" fillId="0" borderId="0" xfId="0" applyFont="1" applyAlignment="1">
      <alignment horizontal="left" vertical="center" wrapText="1"/>
    </xf>
    <xf numFmtId="0" fontId="5" fillId="0" borderId="0" xfId="0" applyFont="1" applyAlignment="1">
      <alignment horizontal="left" vertical="center" indent="1"/>
    </xf>
    <xf numFmtId="0" fontId="21" fillId="0" borderId="0"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30" fillId="0" borderId="10" xfId="0" applyFont="1" applyFill="1" applyBorder="1" applyAlignment="1">
      <alignment horizontal="left" vertical="center" wrapText="1"/>
    </xf>
    <xf numFmtId="3" fontId="57" fillId="0" borderId="10" xfId="0" applyNumberFormat="1" applyFont="1" applyFill="1" applyBorder="1" applyAlignment="1">
      <alignment horizontal="center" vertical="center" wrapText="1"/>
    </xf>
    <xf numFmtId="3" fontId="30" fillId="0" borderId="10" xfId="0" applyNumberFormat="1" applyFont="1" applyFill="1" applyBorder="1" applyAlignment="1">
      <alignment horizontal="center" vertical="center" wrapText="1"/>
    </xf>
    <xf numFmtId="0" fontId="75" fillId="0" borderId="10"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3"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51" fillId="0" borderId="10" xfId="0" applyFont="1" applyFill="1" applyBorder="1" applyAlignment="1">
      <alignment horizontal="center" vertical="center" wrapText="1"/>
    </xf>
    <xf numFmtId="0" fontId="5" fillId="0" borderId="0" xfId="0" applyFont="1" applyFill="1" applyBorder="1" applyAlignment="1">
      <alignment horizontal="left" vertical="center" wrapText="1"/>
    </xf>
    <xf numFmtId="10" fontId="83" fillId="0" borderId="0" xfId="0" applyNumberFormat="1" applyFont="1" applyBorder="1" applyAlignment="1">
      <alignment horizontal="center" vertical="center"/>
    </xf>
    <xf numFmtId="0" fontId="84" fillId="0" borderId="0" xfId="0" applyFont="1" applyFill="1" applyBorder="1"/>
    <xf numFmtId="0" fontId="84" fillId="0" borderId="0" xfId="0" applyFont="1" applyBorder="1"/>
    <xf numFmtId="0" fontId="84" fillId="0" borderId="0" xfId="0" applyFont="1"/>
    <xf numFmtId="0" fontId="83" fillId="0" borderId="0" xfId="0" applyFont="1" applyBorder="1" applyAlignment="1">
      <alignment vertical="center"/>
    </xf>
    <xf numFmtId="14" fontId="62" fillId="0" borderId="0" xfId="0" applyNumberFormat="1" applyFont="1" applyFill="1" applyBorder="1"/>
    <xf numFmtId="0" fontId="13" fillId="0" borderId="0" xfId="0" applyFont="1" applyBorder="1"/>
    <xf numFmtId="0" fontId="24" fillId="0" borderId="0" xfId="0" applyFont="1" applyBorder="1" applyAlignment="1">
      <alignment horizontal="center" vertical="center" wrapText="1"/>
    </xf>
    <xf numFmtId="0" fontId="16" fillId="0" borderId="0" xfId="0" applyFont="1" applyBorder="1"/>
    <xf numFmtId="0" fontId="14" fillId="0" borderId="0" xfId="0" applyFont="1" applyBorder="1" applyAlignment="1">
      <alignment horizontal="center"/>
    </xf>
    <xf numFmtId="0" fontId="63" fillId="0" borderId="0" xfId="0" applyFont="1" applyBorder="1" applyAlignment="1">
      <alignment horizontal="center"/>
    </xf>
    <xf numFmtId="0" fontId="63" fillId="0" borderId="0" xfId="0" applyFont="1" applyBorder="1" applyAlignment="1">
      <alignment horizontal="center" vertical="center"/>
    </xf>
    <xf numFmtId="0" fontId="18" fillId="0" borderId="0" xfId="0" applyFont="1" applyBorder="1" applyAlignment="1">
      <alignment horizontal="center" vertical="center"/>
    </xf>
    <xf numFmtId="0" fontId="0" fillId="0" borderId="0" xfId="0" applyBorder="1" applyAlignment="1">
      <alignment vertical="center"/>
    </xf>
    <xf numFmtId="0" fontId="58" fillId="0" borderId="0" xfId="0" applyFont="1" applyBorder="1"/>
    <xf numFmtId="0" fontId="14" fillId="0" borderId="0" xfId="0" applyFont="1" applyBorder="1"/>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7" xfId="0" applyFont="1" applyFill="1" applyBorder="1" applyAlignment="1">
      <alignment horizontal="center" vertical="center" wrapText="1"/>
    </xf>
    <xf numFmtId="190" fontId="56" fillId="0" borderId="0" xfId="0" applyNumberFormat="1" applyFont="1" applyFill="1" applyBorder="1" applyAlignment="1">
      <alignment horizontal="center"/>
    </xf>
    <xf numFmtId="0" fontId="56" fillId="0" borderId="0" xfId="0" applyFont="1" applyFill="1" applyBorder="1" applyAlignment="1">
      <alignment horizontal="center" vertical="center" wrapText="1"/>
    </xf>
    <xf numFmtId="187" fontId="56" fillId="0" borderId="0" xfId="0" applyNumberFormat="1" applyFont="1" applyFill="1" applyBorder="1" applyAlignment="1">
      <alignment horizontal="center" vertical="center" wrapText="1"/>
    </xf>
    <xf numFmtId="15" fontId="56" fillId="0" borderId="0" xfId="0" applyNumberFormat="1" applyFont="1" applyFill="1" applyBorder="1" applyAlignment="1">
      <alignment horizontal="center" vertical="center" wrapText="1"/>
    </xf>
    <xf numFmtId="0" fontId="56" fillId="0" borderId="0" xfId="0" applyFont="1" applyFill="1" applyBorder="1" applyAlignment="1">
      <alignment horizontal="center" vertical="center"/>
    </xf>
    <xf numFmtId="186" fontId="56" fillId="0" borderId="0" xfId="46" applyNumberFormat="1" applyFont="1" applyFill="1" applyBorder="1" applyAlignment="1">
      <alignment horizontal="center" vertical="center" wrapText="1"/>
    </xf>
    <xf numFmtId="0" fontId="15" fillId="0" borderId="0" xfId="0" applyFont="1" applyAlignment="1">
      <alignment horizontal="left" vertical="center"/>
    </xf>
    <xf numFmtId="15" fontId="90" fillId="0" borderId="0" xfId="0" applyNumberFormat="1" applyFont="1" applyFill="1" applyBorder="1" applyAlignment="1">
      <alignment horizontal="center" vertical="center" wrapText="1"/>
    </xf>
    <xf numFmtId="10" fontId="73" fillId="0" borderId="0" xfId="0" applyNumberFormat="1" applyFont="1" applyBorder="1" applyAlignment="1">
      <alignment horizontal="center" vertical="center" wrapText="1"/>
    </xf>
    <xf numFmtId="0" fontId="16" fillId="0" borderId="0" xfId="0" applyFont="1" applyBorder="1" applyAlignment="1">
      <alignment horizontal="center" vertical="center" wrapText="1"/>
    </xf>
    <xf numFmtId="0" fontId="13" fillId="0" borderId="0" xfId="0" applyFont="1" applyAlignment="1">
      <alignment horizontal="center" vertical="center" wrapText="1"/>
    </xf>
    <xf numFmtId="0" fontId="18" fillId="0" borderId="0" xfId="0" applyFont="1"/>
    <xf numFmtId="0" fontId="13" fillId="0" borderId="0" xfId="0" applyFont="1" applyAlignment="1">
      <alignment horizontal="center"/>
    </xf>
    <xf numFmtId="49" fontId="24" fillId="0" borderId="0" xfId="0" applyNumberFormat="1" applyFont="1" applyAlignment="1">
      <alignment horizontal="right" vertical="center"/>
    </xf>
    <xf numFmtId="49" fontId="24" fillId="0" borderId="0" xfId="0" applyNumberFormat="1" applyFont="1" applyAlignment="1">
      <alignment horizontal="right" vertical="top"/>
    </xf>
    <xf numFmtId="49" fontId="15" fillId="0" borderId="0" xfId="0" applyNumberFormat="1" applyFont="1" applyAlignment="1">
      <alignment horizontal="right" vertical="center" wrapText="1"/>
    </xf>
    <xf numFmtId="0" fontId="72" fillId="0" borderId="0" xfId="0" applyFont="1" applyAlignment="1">
      <alignment horizontal="left" vertical="center"/>
    </xf>
    <xf numFmtId="3" fontId="16" fillId="0" borderId="0" xfId="0" applyNumberFormat="1" applyFont="1" applyBorder="1" applyAlignment="1">
      <alignment horizontal="center" vertical="center" wrapText="1"/>
    </xf>
    <xf numFmtId="0" fontId="11" fillId="0" borderId="0" xfId="0" applyFont="1" applyFill="1" applyBorder="1" applyAlignment="1">
      <alignment horizontal="center" vertical="center" wrapText="1"/>
    </xf>
    <xf numFmtId="0" fontId="11" fillId="0" borderId="14" xfId="0" applyFont="1" applyFill="1" applyBorder="1" applyAlignment="1">
      <alignment horizontal="center" vertical="center" wrapText="1"/>
    </xf>
    <xf numFmtId="186" fontId="85" fillId="0" borderId="18" xfId="43" applyNumberFormat="1" applyFont="1" applyFill="1" applyBorder="1" applyAlignment="1">
      <alignment horizontal="center" vertical="center" wrapText="1"/>
    </xf>
    <xf numFmtId="0" fontId="11" fillId="0" borderId="12" xfId="0" applyFont="1" applyFill="1" applyBorder="1" applyAlignment="1">
      <alignment horizontal="center" vertical="center" wrapText="1"/>
    </xf>
    <xf numFmtId="186" fontId="85" fillId="0" borderId="0" xfId="43" applyNumberFormat="1" applyFont="1" applyFill="1" applyBorder="1" applyAlignment="1">
      <alignment horizontal="center" vertical="center" wrapText="1"/>
    </xf>
    <xf numFmtId="0" fontId="11" fillId="0" borderId="17" xfId="0" applyFont="1" applyFill="1" applyBorder="1" applyAlignment="1">
      <alignment horizontal="center" vertical="center" wrapText="1"/>
    </xf>
    <xf numFmtId="186" fontId="85" fillId="0" borderId="19" xfId="43" applyNumberFormat="1" applyFont="1" applyFill="1" applyBorder="1" applyAlignment="1">
      <alignment horizontal="center" vertical="center" wrapText="1"/>
    </xf>
    <xf numFmtId="186" fontId="11" fillId="0" borderId="7" xfId="42" applyNumberFormat="1" applyFont="1" applyFill="1" applyBorder="1" applyAlignment="1">
      <alignment horizontal="center" vertical="center" wrapText="1"/>
    </xf>
    <xf numFmtId="190" fontId="11"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0" fontId="50" fillId="0" borderId="10" xfId="0" applyFont="1" applyFill="1" applyBorder="1" applyAlignment="1">
      <alignment horizontal="left" vertical="center" wrapText="1"/>
    </xf>
    <xf numFmtId="1" fontId="18" fillId="0" borderId="0" xfId="0" applyNumberFormat="1" applyFont="1" applyFill="1" applyAlignment="1">
      <alignment horizontal="center" vertical="center" wrapText="1"/>
    </xf>
    <xf numFmtId="15" fontId="20" fillId="0" borderId="0" xfId="0" applyNumberFormat="1" applyFont="1" applyFill="1" applyBorder="1" applyAlignment="1">
      <alignment horizontal="center" vertical="center" wrapText="1"/>
    </xf>
    <xf numFmtId="15" fontId="11"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49" fontId="0" fillId="0" borderId="0" xfId="0" applyNumberFormat="1" applyFill="1" applyAlignment="1">
      <alignment horizontal="right" vertical="top"/>
    </xf>
    <xf numFmtId="0" fontId="21" fillId="0" borderId="10" xfId="0" applyFont="1" applyFill="1" applyBorder="1" applyAlignment="1">
      <alignment horizontal="left" vertical="center"/>
    </xf>
    <xf numFmtId="0" fontId="2" fillId="0" borderId="0" xfId="0" applyFont="1" applyFill="1" applyBorder="1" applyAlignment="1">
      <alignment horizontal="left"/>
    </xf>
    <xf numFmtId="0" fontId="3" fillId="0" borderId="0" xfId="0" applyFont="1" applyFill="1" applyAlignment="1">
      <alignment wrapText="1"/>
    </xf>
    <xf numFmtId="0" fontId="3" fillId="0" borderId="0" xfId="0" applyFont="1" applyFill="1" applyAlignment="1">
      <alignment horizontal="center" vertical="center" wrapText="1"/>
    </xf>
    <xf numFmtId="49" fontId="16" fillId="0" borderId="0" xfId="0" applyNumberFormat="1" applyFont="1" applyFill="1" applyAlignment="1">
      <alignment horizontal="right" vertical="center" wrapText="1"/>
    </xf>
    <xf numFmtId="0" fontId="30" fillId="0" borderId="10" xfId="0" applyFont="1" applyFill="1" applyBorder="1" applyAlignment="1">
      <alignment horizontal="left" vertical="center"/>
    </xf>
    <xf numFmtId="0" fontId="0" fillId="0" borderId="10" xfId="0" applyFill="1" applyBorder="1" applyAlignment="1">
      <alignment horizontal="center" vertical="center" wrapText="1"/>
    </xf>
    <xf numFmtId="0" fontId="4" fillId="0" borderId="10" xfId="0" applyFont="1" applyFill="1" applyBorder="1" applyAlignment="1">
      <alignment horizontal="center" vertical="center" wrapText="1"/>
    </xf>
    <xf numFmtId="0" fontId="30" fillId="0" borderId="10" xfId="0" applyFont="1" applyFill="1" applyBorder="1" applyAlignment="1">
      <alignment vertical="center"/>
    </xf>
    <xf numFmtId="0" fontId="11" fillId="0" borderId="10" xfId="0" applyFont="1" applyFill="1" applyBorder="1" applyAlignment="1">
      <alignment vertical="center"/>
    </xf>
    <xf numFmtId="0" fontId="11" fillId="0" borderId="10" xfId="0" applyFont="1" applyFill="1" applyBorder="1" applyAlignment="1">
      <alignment horizontal="left" vertical="center"/>
    </xf>
    <xf numFmtId="0" fontId="0" fillId="0" borderId="0" xfId="0" applyFill="1" applyBorder="1" applyAlignment="1">
      <alignment horizontal="center"/>
    </xf>
    <xf numFmtId="49" fontId="0" fillId="0" borderId="0" xfId="0" applyNumberFormat="1" applyFill="1" applyAlignment="1">
      <alignment horizontal="right"/>
    </xf>
    <xf numFmtId="0" fontId="0" fillId="0" borderId="0" xfId="0" applyFill="1" applyAlignment="1">
      <alignment horizontal="left"/>
    </xf>
    <xf numFmtId="0" fontId="0" fillId="0" borderId="0" xfId="0" applyFill="1" applyAlignment="1">
      <alignment horizontal="center" vertical="center" wrapText="1"/>
    </xf>
    <xf numFmtId="0" fontId="4" fillId="0" borderId="0" xfId="41" applyFill="1"/>
    <xf numFmtId="0" fontId="7" fillId="0" borderId="0" xfId="35" applyFill="1" applyAlignment="1" applyProtection="1">
      <alignment horizontal="left"/>
    </xf>
    <xf numFmtId="0" fontId="6" fillId="0" borderId="0" xfId="0" applyFont="1" applyFill="1" applyAlignment="1">
      <alignment vertical="center" wrapText="1"/>
    </xf>
    <xf numFmtId="49" fontId="0" fillId="0" borderId="0" xfId="0" applyNumberFormat="1" applyFill="1" applyAlignment="1">
      <alignment horizontal="left"/>
    </xf>
    <xf numFmtId="0" fontId="0" fillId="0" borderId="0" xfId="0" applyFill="1" applyAlignment="1">
      <alignment horizontal="left" vertical="center" wrapText="1"/>
    </xf>
    <xf numFmtId="0" fontId="74"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186" fontId="11" fillId="0" borderId="0" xfId="42" applyNumberFormat="1" applyFont="1" applyFill="1" applyBorder="1" applyAlignment="1">
      <alignment horizontal="center" vertical="center" wrapText="1"/>
    </xf>
    <xf numFmtId="0" fontId="5" fillId="0" borderId="20" xfId="0" applyFont="1" applyBorder="1" applyAlignment="1">
      <alignment horizontal="center" vertical="center" wrapText="1"/>
    </xf>
    <xf numFmtId="0" fontId="13" fillId="0" borderId="0" xfId="0" applyFont="1" applyAlignment="1">
      <alignment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19" xfId="0" applyFont="1" applyFill="1" applyBorder="1" applyAlignment="1">
      <alignment horizontal="center" vertical="center" wrapText="1"/>
    </xf>
    <xf numFmtId="0" fontId="13" fillId="0" borderId="10" xfId="0" applyFont="1" applyFill="1" applyBorder="1" applyAlignment="1">
      <alignment horizontal="center" vertical="center"/>
    </xf>
    <xf numFmtId="0" fontId="15" fillId="0" borderId="0" xfId="0" applyFont="1" applyFill="1" applyBorder="1" applyAlignment="1">
      <alignment horizontal="left" vertical="center" wrapText="1"/>
    </xf>
    <xf numFmtId="0" fontId="16" fillId="0" borderId="0" xfId="0" applyFont="1" applyBorder="1" applyAlignment="1">
      <alignment horizontal="left" vertical="center" wrapText="1"/>
    </xf>
    <xf numFmtId="0" fontId="49" fillId="0" borderId="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96" fillId="0" borderId="0" xfId="0" applyFont="1" applyBorder="1"/>
    <xf numFmtId="0" fontId="97" fillId="0" borderId="0" xfId="0" applyFont="1" applyFill="1" applyBorder="1" applyAlignment="1">
      <alignment horizontal="center" vertical="center" wrapText="1"/>
    </xf>
    <xf numFmtId="0" fontId="97" fillId="0" borderId="0" xfId="0" applyFont="1" applyBorder="1" applyAlignment="1">
      <alignment horizontal="center" vertical="center" wrapText="1"/>
    </xf>
    <xf numFmtId="3" fontId="15" fillId="0" borderId="10" xfId="0" applyNumberFormat="1" applyFont="1" applyFill="1" applyBorder="1" applyAlignment="1">
      <alignment horizontal="center" vertical="center"/>
    </xf>
    <xf numFmtId="3" fontId="15" fillId="0" borderId="21" xfId="0" applyNumberFormat="1" applyFont="1" applyFill="1" applyBorder="1" applyAlignment="1">
      <alignment horizontal="center" vertical="center"/>
    </xf>
    <xf numFmtId="0" fontId="71" fillId="0" borderId="0" xfId="0" applyFont="1" applyFill="1" applyAlignment="1">
      <alignment horizontal="center" vertical="center"/>
    </xf>
    <xf numFmtId="0" fontId="71" fillId="0" borderId="10" xfId="0" applyFont="1" applyFill="1" applyBorder="1" applyAlignment="1">
      <alignment horizontal="center" vertical="center"/>
    </xf>
    <xf numFmtId="0" fontId="81" fillId="0" borderId="10"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7" fillId="0" borderId="10" xfId="0" applyFont="1" applyFill="1" applyBorder="1" applyAlignment="1">
      <alignment horizontal="left" vertical="center" wrapText="1"/>
    </xf>
    <xf numFmtId="0" fontId="87" fillId="0" borderId="15" xfId="0" applyFont="1" applyFill="1" applyBorder="1" applyAlignment="1">
      <alignment horizontal="left" vertical="center" wrapText="1"/>
    </xf>
    <xf numFmtId="3" fontId="11" fillId="0" borderId="14" xfId="0" applyNumberFormat="1" applyFont="1" applyFill="1" applyBorder="1" applyAlignment="1">
      <alignment horizontal="center" vertical="center" wrapText="1"/>
    </xf>
    <xf numFmtId="3" fontId="11" fillId="0" borderId="17" xfId="0" applyNumberFormat="1" applyFont="1" applyFill="1" applyBorder="1" applyAlignment="1">
      <alignment horizontal="center" vertical="center" wrapText="1"/>
    </xf>
    <xf numFmtId="3" fontId="11" fillId="0" borderId="12" xfId="0" applyNumberFormat="1" applyFont="1" applyFill="1" applyBorder="1" applyAlignment="1">
      <alignment vertical="center" wrapText="1"/>
    </xf>
    <xf numFmtId="15" fontId="11" fillId="0" borderId="22" xfId="0" applyNumberFormat="1" applyFont="1" applyFill="1" applyBorder="1" applyAlignment="1">
      <alignment horizontal="center" vertical="center" wrapText="1"/>
    </xf>
    <xf numFmtId="15" fontId="11" fillId="0" borderId="23" xfId="0" applyNumberFormat="1" applyFont="1" applyFill="1" applyBorder="1" applyAlignment="1">
      <alignment horizontal="center" vertical="center" wrapText="1"/>
    </xf>
    <xf numFmtId="186" fontId="85" fillId="0" borderId="0" xfId="42"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186" fontId="85" fillId="0" borderId="18" xfId="42" applyNumberFormat="1" applyFont="1" applyFill="1" applyBorder="1" applyAlignment="1">
      <alignment horizontal="center" vertical="center" wrapText="1"/>
    </xf>
    <xf numFmtId="0" fontId="18" fillId="0" borderId="0" xfId="0" applyFont="1" applyFill="1" applyAlignment="1">
      <alignment horizontal="left"/>
    </xf>
    <xf numFmtId="0" fontId="5" fillId="0" borderId="0" xfId="0" applyFont="1" applyFill="1" applyAlignment="1">
      <alignment horizontal="left" vertical="center"/>
    </xf>
    <xf numFmtId="0" fontId="14" fillId="0" borderId="0" xfId="0" applyFont="1" applyFill="1" applyAlignment="1">
      <alignment horizontal="center" vertical="center"/>
    </xf>
    <xf numFmtId="0" fontId="30" fillId="0" borderId="10" xfId="0" applyFont="1" applyFill="1" applyBorder="1" applyAlignment="1">
      <alignment horizontal="center" vertical="center"/>
    </xf>
    <xf numFmtId="0" fontId="30" fillId="0" borderId="10" xfId="0" applyFont="1" applyFill="1" applyBorder="1" applyAlignment="1">
      <alignment horizontal="center" vertical="center" wrapText="1"/>
    </xf>
    <xf numFmtId="3" fontId="11" fillId="0" borderId="12" xfId="0" applyNumberFormat="1" applyFont="1" applyFill="1" applyBorder="1" applyAlignment="1">
      <alignment horizontal="center" vertical="center" wrapText="1"/>
    </xf>
    <xf numFmtId="15" fontId="11" fillId="0" borderId="23" xfId="0" applyNumberFormat="1" applyFont="1" applyFill="1" applyBorder="1" applyAlignment="1">
      <alignment vertical="center" wrapText="1"/>
    </xf>
    <xf numFmtId="0" fontId="18" fillId="0" borderId="10" xfId="0" applyFont="1" applyFill="1" applyBorder="1" applyAlignment="1">
      <alignment horizontal="center" vertical="center" wrapText="1"/>
    </xf>
    <xf numFmtId="3" fontId="18" fillId="0" borderId="10" xfId="0" applyNumberFormat="1" applyFont="1" applyFill="1" applyBorder="1" applyAlignment="1">
      <alignment horizontal="center" vertical="center"/>
    </xf>
    <xf numFmtId="186" fontId="50" fillId="0" borderId="10" xfId="42" applyNumberFormat="1" applyFont="1" applyFill="1" applyBorder="1" applyAlignment="1">
      <alignment horizontal="center" vertical="center" wrapText="1"/>
    </xf>
    <xf numFmtId="15" fontId="22" fillId="0" borderId="10" xfId="0" applyNumberFormat="1" applyFont="1" applyFill="1" applyBorder="1" applyAlignment="1">
      <alignment horizontal="center" vertical="center"/>
    </xf>
    <xf numFmtId="0" fontId="21" fillId="25" borderId="16" xfId="0" applyFont="1" applyFill="1" applyBorder="1" applyAlignment="1">
      <alignment horizontal="center" vertical="center" wrapText="1"/>
    </xf>
    <xf numFmtId="0" fontId="0" fillId="25" borderId="0" xfId="0" applyFill="1" applyBorder="1"/>
    <xf numFmtId="0" fontId="0" fillId="25" borderId="0" xfId="0" applyFill="1"/>
    <xf numFmtId="0" fontId="21" fillId="25"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1" fillId="0" borderId="10" xfId="0" applyFont="1" applyFill="1" applyBorder="1" applyAlignment="1">
      <alignment horizontal="center" vertical="center" wrapText="1"/>
    </xf>
    <xf numFmtId="0" fontId="1" fillId="0" borderId="10" xfId="0" applyFont="1" applyFill="1" applyBorder="1" applyAlignment="1">
      <alignment horizontal="center" vertical="center"/>
    </xf>
    <xf numFmtId="15" fontId="18" fillId="0" borderId="10" xfId="0" applyNumberFormat="1" applyFont="1" applyFill="1" applyBorder="1" applyAlignment="1">
      <alignment horizontal="center" vertical="center"/>
    </xf>
    <xf numFmtId="3" fontId="21" fillId="0" borderId="10" xfId="0" applyNumberFormat="1" applyFont="1" applyFill="1" applyBorder="1" applyAlignment="1">
      <alignment horizontal="center" vertical="center"/>
    </xf>
    <xf numFmtId="3" fontId="13" fillId="0" borderId="10" xfId="0" applyNumberFormat="1" applyFont="1" applyFill="1" applyBorder="1" applyAlignment="1">
      <alignment horizontal="center" vertical="center" wrapText="1"/>
    </xf>
    <xf numFmtId="0" fontId="13" fillId="0" borderId="10" xfId="0" applyFont="1" applyBorder="1" applyAlignment="1">
      <alignment horizontal="center" vertical="center" wrapText="1"/>
    </xf>
    <xf numFmtId="15" fontId="13" fillId="0" borderId="10" xfId="0" applyNumberFormat="1" applyFont="1" applyBorder="1" applyAlignment="1">
      <alignment horizontal="center" vertical="center" wrapText="1"/>
    </xf>
    <xf numFmtId="3" fontId="15" fillId="0" borderId="10" xfId="0" applyNumberFormat="1" applyFont="1" applyFill="1" applyBorder="1" applyAlignment="1">
      <alignment horizontal="center" vertical="center" wrapText="1"/>
    </xf>
    <xf numFmtId="15" fontId="15" fillId="0" borderId="10" xfId="0" applyNumberFormat="1" applyFont="1" applyBorder="1" applyAlignment="1">
      <alignment horizontal="center" vertical="center" wrapText="1"/>
    </xf>
    <xf numFmtId="15" fontId="3" fillId="0" borderId="10" xfId="0" applyNumberFormat="1" applyFont="1" applyBorder="1" applyAlignment="1">
      <alignment horizontal="center" vertical="center" wrapText="1"/>
    </xf>
    <xf numFmtId="0" fontId="11" fillId="0" borderId="10" xfId="0" applyFont="1" applyBorder="1" applyAlignment="1">
      <alignment horizontal="center" vertical="center" wrapText="1"/>
    </xf>
    <xf numFmtId="0" fontId="18" fillId="0" borderId="10" xfId="0" applyFont="1" applyBorder="1" applyAlignment="1">
      <alignment horizontal="center" vertical="center" wrapText="1"/>
    </xf>
    <xf numFmtId="3" fontId="21" fillId="0" borderId="10" xfId="0" applyNumberFormat="1" applyFont="1" applyFill="1" applyBorder="1" applyAlignment="1">
      <alignment horizontal="center" vertical="center" wrapText="1"/>
    </xf>
    <xf numFmtId="187" fontId="50" fillId="0" borderId="10" xfId="42" applyNumberFormat="1" applyFont="1" applyFill="1" applyBorder="1" applyAlignment="1">
      <alignment horizontal="center" vertical="center" wrapText="1"/>
    </xf>
    <xf numFmtId="3" fontId="21" fillId="24" borderId="10" xfId="0" applyNumberFormat="1" applyFont="1" applyFill="1" applyBorder="1" applyAlignment="1">
      <alignment horizontal="center" vertical="center" wrapText="1"/>
    </xf>
    <xf numFmtId="186" fontId="50" fillId="24" borderId="10" xfId="42" applyNumberFormat="1" applyFont="1" applyFill="1" applyBorder="1" applyAlignment="1">
      <alignment horizontal="center" vertical="center" wrapText="1"/>
    </xf>
    <xf numFmtId="15" fontId="21" fillId="0" borderId="10" xfId="0" applyNumberFormat="1" applyFont="1" applyBorder="1" applyAlignment="1">
      <alignment horizontal="center" vertical="center"/>
    </xf>
    <xf numFmtId="15" fontId="21" fillId="0" borderId="10" xfId="0" applyNumberFormat="1" applyFont="1" applyFill="1" applyBorder="1" applyAlignment="1">
      <alignment horizontal="center" vertical="center"/>
    </xf>
    <xf numFmtId="0" fontId="48" fillId="0" borderId="0" xfId="0" applyFont="1" applyAlignment="1">
      <alignment horizontal="left"/>
    </xf>
    <xf numFmtId="0" fontId="26" fillId="0" borderId="0" xfId="0" applyFont="1" applyFill="1" applyAlignment="1">
      <alignment horizontal="left"/>
    </xf>
    <xf numFmtId="0" fontId="26" fillId="0" borderId="0" xfId="0" applyFont="1" applyAlignment="1">
      <alignment horizontal="left"/>
    </xf>
    <xf numFmtId="15" fontId="25" fillId="0" borderId="10" xfId="0" applyNumberFormat="1" applyFont="1" applyFill="1" applyBorder="1" applyAlignment="1">
      <alignment horizontal="center" vertical="center" wrapText="1"/>
    </xf>
    <xf numFmtId="15" fontId="11" fillId="0" borderId="10" xfId="0" applyNumberFormat="1" applyFont="1" applyFill="1" applyBorder="1" applyAlignment="1">
      <alignment horizontal="center" vertical="center" wrapText="1"/>
    </xf>
    <xf numFmtId="0" fontId="52" fillId="0" borderId="10" xfId="0" applyFont="1" applyBorder="1" applyAlignment="1">
      <alignment horizontal="center" vertical="center" wrapText="1"/>
    </xf>
    <xf numFmtId="0" fontId="5" fillId="0" borderId="10" xfId="0" applyFont="1" applyBorder="1" applyAlignment="1">
      <alignment horizontal="center" vertical="center" wrapText="1"/>
    </xf>
    <xf numFmtId="3" fontId="11" fillId="0" borderId="15" xfId="0" applyNumberFormat="1" applyFont="1" applyFill="1" applyBorder="1" applyAlignment="1">
      <alignment horizontal="center" vertical="center" wrapText="1"/>
    </xf>
    <xf numFmtId="3" fontId="11" fillId="0" borderId="13" xfId="0" applyNumberFormat="1" applyFont="1" applyFill="1" applyBorder="1" applyAlignment="1">
      <alignment horizontal="center" vertical="center" wrapText="1"/>
    </xf>
    <xf numFmtId="0" fontId="18" fillId="0" borderId="10" xfId="0" applyFont="1" applyBorder="1" applyAlignment="1">
      <alignment horizontal="left" vertical="center" wrapText="1"/>
    </xf>
    <xf numFmtId="3" fontId="18" fillId="0" borderId="10" xfId="0" applyNumberFormat="1" applyFont="1" applyFill="1" applyBorder="1" applyAlignment="1">
      <alignment horizontal="left" vertical="center" wrapText="1"/>
    </xf>
    <xf numFmtId="0" fontId="18" fillId="0" borderId="10" xfId="0" applyFont="1" applyBorder="1" applyAlignment="1">
      <alignment horizontal="center" vertical="center"/>
    </xf>
    <xf numFmtId="0" fontId="5" fillId="0" borderId="0" xfId="0" applyFont="1" applyFill="1" applyBorder="1" applyAlignment="1">
      <alignment horizontal="center" vertical="center"/>
    </xf>
    <xf numFmtId="186" fontId="11" fillId="0" borderId="14" xfId="42" applyNumberFormat="1" applyFont="1" applyFill="1" applyBorder="1" applyAlignment="1">
      <alignment horizontal="center" vertical="center" wrapText="1"/>
    </xf>
    <xf numFmtId="186" fontId="11" fillId="0" borderId="18" xfId="42" applyNumberFormat="1" applyFont="1" applyFill="1" applyBorder="1" applyAlignment="1">
      <alignment horizontal="center" vertical="center" wrapText="1"/>
    </xf>
    <xf numFmtId="186" fontId="11" fillId="0" borderId="24" xfId="42" applyNumberFormat="1" applyFont="1" applyFill="1" applyBorder="1" applyAlignment="1">
      <alignment horizontal="center" vertical="center" wrapText="1"/>
    </xf>
    <xf numFmtId="186" fontId="11" fillId="0" borderId="12" xfId="42" applyNumberFormat="1" applyFont="1" applyFill="1" applyBorder="1" applyAlignment="1">
      <alignment horizontal="center" vertical="center" wrapText="1"/>
    </xf>
    <xf numFmtId="186" fontId="11" fillId="0" borderId="25" xfId="42" applyNumberFormat="1" applyFont="1" applyFill="1" applyBorder="1" applyAlignment="1">
      <alignment horizontal="center" vertical="center" wrapText="1"/>
    </xf>
    <xf numFmtId="186" fontId="11" fillId="0" borderId="26" xfId="42" applyNumberFormat="1" applyFont="1" applyFill="1" applyBorder="1" applyAlignment="1">
      <alignment horizontal="center" vertical="center" wrapText="1"/>
    </xf>
    <xf numFmtId="0" fontId="11" fillId="0" borderId="18" xfId="0" applyFont="1" applyFill="1" applyBorder="1" applyAlignment="1">
      <alignment vertical="center"/>
    </xf>
    <xf numFmtId="0" fontId="11" fillId="0" borderId="0" xfId="0" applyFont="1" applyFill="1" applyBorder="1" applyAlignment="1">
      <alignment vertical="center"/>
    </xf>
    <xf numFmtId="0" fontId="5" fillId="0" borderId="25" xfId="0" applyFont="1" applyFill="1" applyBorder="1" applyAlignment="1">
      <alignment horizontal="center" vertical="center"/>
    </xf>
    <xf numFmtId="0" fontId="5" fillId="0" borderId="26" xfId="0" applyFont="1" applyBorder="1" applyAlignment="1">
      <alignment horizontal="center" vertical="center"/>
    </xf>
    <xf numFmtId="0" fontId="11" fillId="0" borderId="19" xfId="0" applyFont="1" applyBorder="1" applyAlignment="1">
      <alignment horizontal="center" vertical="center"/>
    </xf>
    <xf numFmtId="0" fontId="11" fillId="0" borderId="19" xfId="0" applyFont="1" applyBorder="1" applyAlignment="1">
      <alignment vertical="center"/>
    </xf>
    <xf numFmtId="0" fontId="5" fillId="0" borderId="19" xfId="0" applyFont="1" applyBorder="1" applyAlignment="1">
      <alignment horizontal="center" vertical="center"/>
    </xf>
    <xf numFmtId="186" fontId="11" fillId="0" borderId="16" xfId="42" applyNumberFormat="1" applyFont="1" applyFill="1" applyBorder="1" applyAlignment="1">
      <alignment horizontal="center" vertical="center" wrapText="1"/>
    </xf>
    <xf numFmtId="186" fontId="85" fillId="0" borderId="13" xfId="43" applyNumberFormat="1" applyFont="1" applyFill="1" applyBorder="1" applyAlignment="1">
      <alignment horizontal="center" vertical="center" wrapText="1"/>
    </xf>
    <xf numFmtId="186" fontId="85" fillId="0" borderId="15" xfId="43" applyNumberFormat="1" applyFont="1" applyFill="1" applyBorder="1" applyAlignment="1">
      <alignment horizontal="center" vertical="center" wrapText="1"/>
    </xf>
    <xf numFmtId="186" fontId="85" fillId="0" borderId="16" xfId="43" applyNumberFormat="1" applyFont="1" applyFill="1" applyBorder="1" applyAlignment="1">
      <alignment horizontal="center" vertical="center" wrapText="1"/>
    </xf>
    <xf numFmtId="0" fontId="11" fillId="0" borderId="13" xfId="0" applyFont="1" applyFill="1" applyBorder="1" applyAlignment="1">
      <alignment horizontal="center"/>
    </xf>
    <xf numFmtId="186" fontId="11" fillId="0" borderId="15" xfId="42" applyNumberFormat="1" applyFont="1" applyFill="1" applyBorder="1" applyAlignment="1">
      <alignment horizontal="center" vertical="center" wrapText="1"/>
    </xf>
    <xf numFmtId="0" fontId="11" fillId="0" borderId="13" xfId="0" applyFont="1" applyFill="1" applyBorder="1"/>
    <xf numFmtId="15" fontId="11" fillId="0" borderId="27" xfId="0" applyNumberFormat="1" applyFont="1" applyFill="1" applyBorder="1" applyAlignment="1">
      <alignment horizontal="center" vertical="center"/>
    </xf>
    <xf numFmtId="15" fontId="11" fillId="0" borderId="28" xfId="0" applyNumberFormat="1" applyFont="1" applyFill="1" applyBorder="1" applyAlignment="1">
      <alignment horizontal="center" vertical="center"/>
    </xf>
    <xf numFmtId="15" fontId="59" fillId="0" borderId="18" xfId="0" applyNumberFormat="1" applyFont="1" applyFill="1" applyBorder="1" applyAlignment="1">
      <alignment horizontal="center" vertical="center" wrapText="1"/>
    </xf>
    <xf numFmtId="0" fontId="59" fillId="0" borderId="18" xfId="0" applyFont="1" applyFill="1" applyBorder="1" applyAlignment="1">
      <alignment horizontal="center" vertical="center" wrapText="1"/>
    </xf>
    <xf numFmtId="15" fontId="59" fillId="0" borderId="24" xfId="0" applyNumberFormat="1" applyFont="1" applyFill="1" applyBorder="1" applyAlignment="1">
      <alignment horizontal="center" vertical="center" wrapText="1"/>
    </xf>
    <xf numFmtId="15" fontId="11" fillId="0" borderId="29" xfId="0" applyNumberFormat="1" applyFont="1" applyFill="1" applyBorder="1" applyAlignment="1">
      <alignment horizontal="center" vertical="center"/>
    </xf>
    <xf numFmtId="15" fontId="11" fillId="0" borderId="30" xfId="0" applyNumberFormat="1" applyFont="1" applyFill="1" applyBorder="1" applyAlignment="1">
      <alignment horizontal="center" vertical="center"/>
    </xf>
    <xf numFmtId="15" fontId="59" fillId="0" borderId="0" xfId="0" applyNumberFormat="1" applyFont="1" applyFill="1" applyBorder="1" applyAlignment="1">
      <alignment horizontal="center" vertical="center" wrapText="1"/>
    </xf>
    <xf numFmtId="15" fontId="59" fillId="0" borderId="25" xfId="0" applyNumberFormat="1" applyFont="1" applyFill="1" applyBorder="1" applyAlignment="1">
      <alignment horizontal="center" vertical="center" wrapText="1"/>
    </xf>
    <xf numFmtId="15" fontId="11" fillId="0" borderId="7" xfId="0" applyNumberFormat="1" applyFont="1" applyFill="1" applyBorder="1" applyAlignment="1">
      <alignment horizontal="center" vertical="center"/>
    </xf>
    <xf numFmtId="186" fontId="11" fillId="0" borderId="31" xfId="42" applyNumberFormat="1" applyFont="1" applyFill="1" applyBorder="1" applyAlignment="1">
      <alignment horizontal="center" vertical="center" wrapText="1"/>
    </xf>
    <xf numFmtId="15" fontId="59" fillId="0" borderId="32" xfId="0" applyNumberFormat="1" applyFont="1" applyFill="1" applyBorder="1" applyAlignment="1">
      <alignment horizontal="center" vertical="center" wrapText="1"/>
    </xf>
    <xf numFmtId="186" fontId="11" fillId="0" borderId="32" xfId="42" applyNumberFormat="1" applyFont="1" applyFill="1" applyBorder="1" applyAlignment="1">
      <alignment horizontal="center" vertical="center" wrapText="1"/>
    </xf>
    <xf numFmtId="186" fontId="11" fillId="0" borderId="33" xfId="42" applyNumberFormat="1" applyFont="1" applyFill="1" applyBorder="1" applyAlignment="1">
      <alignment horizontal="center" vertical="center" wrapText="1"/>
    </xf>
    <xf numFmtId="15" fontId="11" fillId="0" borderId="34" xfId="0" applyNumberFormat="1" applyFont="1" applyFill="1" applyBorder="1" applyAlignment="1">
      <alignment horizontal="center" vertical="center"/>
    </xf>
    <xf numFmtId="15" fontId="11" fillId="0" borderId="35" xfId="0" applyNumberFormat="1" applyFont="1" applyFill="1" applyBorder="1" applyAlignment="1">
      <alignment horizontal="center" vertical="center"/>
    </xf>
    <xf numFmtId="15" fontId="11" fillId="0" borderId="36" xfId="0" applyNumberFormat="1" applyFont="1" applyFill="1" applyBorder="1" applyAlignment="1">
      <alignment horizontal="center" vertical="center"/>
    </xf>
    <xf numFmtId="15" fontId="11" fillId="0" borderId="37" xfId="0" applyNumberFormat="1" applyFont="1" applyFill="1" applyBorder="1" applyAlignment="1">
      <alignment horizontal="center" vertical="center"/>
    </xf>
    <xf numFmtId="186" fontId="11" fillId="0" borderId="19" xfId="42" applyNumberFormat="1" applyFont="1" applyFill="1" applyBorder="1" applyAlignment="1">
      <alignment horizontal="center" vertical="center" wrapText="1"/>
    </xf>
    <xf numFmtId="15" fontId="11" fillId="0" borderId="38" xfId="0" applyNumberFormat="1" applyFont="1" applyFill="1" applyBorder="1" applyAlignment="1">
      <alignment horizontal="center" vertical="center"/>
    </xf>
    <xf numFmtId="186" fontId="11" fillId="0" borderId="39" xfId="42" applyNumberFormat="1" applyFont="1" applyFill="1" applyBorder="1" applyAlignment="1">
      <alignment horizontal="center" vertical="center" wrapText="1"/>
    </xf>
    <xf numFmtId="186" fontId="11" fillId="0" borderId="27" xfId="42" applyNumberFormat="1" applyFont="1" applyFill="1" applyBorder="1" applyAlignment="1">
      <alignment horizontal="center" vertical="center" wrapText="1"/>
    </xf>
    <xf numFmtId="186" fontId="11" fillId="0" borderId="28" xfId="42" applyNumberFormat="1" applyFont="1" applyFill="1" applyBorder="1" applyAlignment="1">
      <alignment horizontal="center" vertical="center" wrapText="1"/>
    </xf>
    <xf numFmtId="186" fontId="11" fillId="0" borderId="30" xfId="42" applyNumberFormat="1" applyFont="1" applyFill="1" applyBorder="1" applyAlignment="1">
      <alignment horizontal="center" vertical="center" wrapText="1"/>
    </xf>
    <xf numFmtId="15" fontId="59" fillId="0" borderId="29" xfId="0" applyNumberFormat="1" applyFont="1" applyFill="1" applyBorder="1" applyAlignment="1">
      <alignment horizontal="center" vertical="center" wrapText="1"/>
    </xf>
    <xf numFmtId="15" fontId="59" fillId="0" borderId="7" xfId="0" applyNumberFormat="1" applyFont="1" applyFill="1" applyBorder="1" applyAlignment="1">
      <alignment horizontal="center" vertical="center" wrapText="1"/>
    </xf>
    <xf numFmtId="15" fontId="59" fillId="0" borderId="30" xfId="0" applyNumberFormat="1" applyFont="1" applyFill="1" applyBorder="1" applyAlignment="1">
      <alignment horizontal="center" vertical="center" wrapText="1"/>
    </xf>
    <xf numFmtId="15" fontId="11" fillId="0" borderId="40" xfId="0" applyNumberFormat="1" applyFont="1" applyFill="1" applyBorder="1" applyAlignment="1">
      <alignment horizontal="center" vertical="center"/>
    </xf>
    <xf numFmtId="15" fontId="11" fillId="0" borderId="41" xfId="0" applyNumberFormat="1" applyFont="1" applyFill="1" applyBorder="1" applyAlignment="1">
      <alignment horizontal="center" vertical="center"/>
    </xf>
    <xf numFmtId="186" fontId="11" fillId="0" borderId="42" xfId="42" applyNumberFormat="1" applyFont="1" applyFill="1" applyBorder="1" applyAlignment="1">
      <alignment horizontal="center" vertical="center" wrapText="1"/>
    </xf>
    <xf numFmtId="186" fontId="11" fillId="0" borderId="40" xfId="42" applyNumberFormat="1" applyFont="1" applyFill="1" applyBorder="1" applyAlignment="1">
      <alignment horizontal="center" vertical="center" wrapText="1"/>
    </xf>
    <xf numFmtId="186" fontId="11" fillId="0" borderId="41" xfId="42" applyNumberFormat="1" applyFont="1" applyFill="1" applyBorder="1" applyAlignment="1">
      <alignment horizontal="center" vertical="center" wrapText="1"/>
    </xf>
    <xf numFmtId="186" fontId="11" fillId="0" borderId="43" xfId="42" applyNumberFormat="1" applyFont="1" applyFill="1" applyBorder="1" applyAlignment="1">
      <alignment horizontal="center" vertical="center" wrapText="1"/>
    </xf>
    <xf numFmtId="186" fontId="11" fillId="0" borderId="35" xfId="42" applyNumberFormat="1" applyFont="1" applyFill="1" applyBorder="1" applyAlignment="1">
      <alignment horizontal="center" vertical="center" wrapText="1"/>
    </xf>
    <xf numFmtId="186" fontId="11" fillId="0" borderId="34" xfId="42" applyNumberFormat="1" applyFont="1" applyFill="1" applyBorder="1" applyAlignment="1">
      <alignment horizontal="center" vertical="center" wrapText="1"/>
    </xf>
    <xf numFmtId="186" fontId="11" fillId="0" borderId="38" xfId="42" applyNumberFormat="1" applyFont="1" applyFill="1" applyBorder="1" applyAlignment="1">
      <alignment horizontal="center" vertical="center" wrapText="1"/>
    </xf>
    <xf numFmtId="186" fontId="11" fillId="0" borderId="29" xfId="42" applyNumberFormat="1" applyFont="1" applyFill="1" applyBorder="1" applyAlignment="1">
      <alignment horizontal="center" vertical="center" wrapText="1"/>
    </xf>
    <xf numFmtId="186" fontId="11" fillId="0" borderId="35" xfId="0" applyNumberFormat="1" applyFont="1" applyFill="1" applyBorder="1" applyAlignment="1">
      <alignment horizontal="center" vertical="center"/>
    </xf>
    <xf numFmtId="186" fontId="11" fillId="0" borderId="37" xfId="42" applyNumberFormat="1" applyFont="1" applyFill="1" applyBorder="1" applyAlignment="1">
      <alignment horizontal="center" vertical="center" wrapText="1"/>
    </xf>
    <xf numFmtId="186" fontId="11" fillId="0" borderId="36" xfId="42" applyNumberFormat="1" applyFont="1" applyFill="1" applyBorder="1" applyAlignment="1">
      <alignment horizontal="center" vertical="center" wrapText="1"/>
    </xf>
    <xf numFmtId="186" fontId="11" fillId="0" borderId="44" xfId="42" applyNumberFormat="1" applyFont="1" applyFill="1" applyBorder="1" applyAlignment="1">
      <alignment horizontal="center" vertical="center" wrapText="1"/>
    </xf>
    <xf numFmtId="15" fontId="11" fillId="0" borderId="0" xfId="0" applyNumberFormat="1" applyFont="1" applyFill="1" applyBorder="1" applyAlignment="1">
      <alignment horizontal="center" vertical="center"/>
    </xf>
    <xf numFmtId="186" fontId="11" fillId="0" borderId="45" xfId="42" applyNumberFormat="1" applyFont="1" applyFill="1" applyBorder="1" applyAlignment="1">
      <alignment horizontal="center" vertical="center" wrapText="1"/>
    </xf>
    <xf numFmtId="15" fontId="11" fillId="0" borderId="42" xfId="0" applyNumberFormat="1" applyFont="1" applyFill="1" applyBorder="1" applyAlignment="1">
      <alignment horizontal="center" vertical="center"/>
    </xf>
    <xf numFmtId="186" fontId="11" fillId="0" borderId="46" xfId="42" applyNumberFormat="1" applyFont="1" applyFill="1" applyBorder="1" applyAlignment="1">
      <alignment horizontal="center" vertical="center" wrapText="1"/>
    </xf>
    <xf numFmtId="186" fontId="11" fillId="0" borderId="47" xfId="42" applyNumberFormat="1" applyFont="1" applyFill="1" applyBorder="1" applyAlignment="1">
      <alignment horizontal="center" vertical="center" wrapText="1"/>
    </xf>
    <xf numFmtId="186" fontId="11" fillId="0" borderId="48" xfId="42" applyNumberFormat="1" applyFont="1" applyFill="1" applyBorder="1" applyAlignment="1">
      <alignment horizontal="center" vertical="center" wrapText="1"/>
    </xf>
    <xf numFmtId="186" fontId="11" fillId="0" borderId="49" xfId="42" applyNumberFormat="1" applyFont="1" applyFill="1" applyBorder="1" applyAlignment="1">
      <alignment horizontal="center" vertical="center" wrapText="1"/>
    </xf>
    <xf numFmtId="186" fontId="11" fillId="0" borderId="50" xfId="42" applyNumberFormat="1" applyFont="1" applyFill="1" applyBorder="1" applyAlignment="1">
      <alignment horizontal="center" vertical="center" wrapText="1"/>
    </xf>
    <xf numFmtId="186" fontId="11" fillId="0" borderId="51" xfId="42" applyNumberFormat="1" applyFont="1" applyFill="1" applyBorder="1" applyAlignment="1">
      <alignment horizontal="center" vertical="center" wrapText="1"/>
    </xf>
    <xf numFmtId="15" fontId="11" fillId="0" borderId="39" xfId="0" applyNumberFormat="1" applyFont="1" applyFill="1" applyBorder="1" applyAlignment="1">
      <alignment horizontal="center" vertical="center"/>
    </xf>
    <xf numFmtId="186" fontId="11" fillId="0" borderId="52" xfId="42" applyNumberFormat="1" applyFont="1" applyFill="1" applyBorder="1" applyAlignment="1">
      <alignment horizontal="center" vertical="center" wrapText="1"/>
    </xf>
    <xf numFmtId="186" fontId="11" fillId="0" borderId="53" xfId="42" applyNumberFormat="1" applyFont="1" applyFill="1" applyBorder="1" applyAlignment="1">
      <alignment horizontal="center" vertical="center" wrapText="1"/>
    </xf>
    <xf numFmtId="15" fontId="11" fillId="0" borderId="54" xfId="0" applyNumberFormat="1" applyFont="1" applyFill="1" applyBorder="1" applyAlignment="1">
      <alignment horizontal="center" vertical="center"/>
    </xf>
    <xf numFmtId="15" fontId="11" fillId="0" borderId="55" xfId="0" applyNumberFormat="1" applyFont="1" applyFill="1" applyBorder="1" applyAlignment="1">
      <alignment horizontal="center" vertical="center"/>
    </xf>
    <xf numFmtId="186" fontId="11" fillId="0" borderId="0" xfId="0" applyNumberFormat="1" applyFont="1" applyFill="1" applyBorder="1" applyAlignment="1">
      <alignment horizontal="center" vertical="center"/>
    </xf>
    <xf numFmtId="15" fontId="11" fillId="0" borderId="56" xfId="0" applyNumberFormat="1" applyFont="1" applyFill="1" applyBorder="1" applyAlignment="1">
      <alignment horizontal="center" vertical="center"/>
    </xf>
    <xf numFmtId="186" fontId="11" fillId="0" borderId="57" xfId="42" applyNumberFormat="1" applyFont="1" applyFill="1" applyBorder="1" applyAlignment="1">
      <alignment horizontal="center" vertical="center" wrapText="1"/>
    </xf>
    <xf numFmtId="186" fontId="11" fillId="0" borderId="58" xfId="42" applyNumberFormat="1" applyFont="1" applyFill="1" applyBorder="1" applyAlignment="1">
      <alignment horizontal="center" vertical="center" wrapText="1"/>
    </xf>
    <xf numFmtId="186" fontId="11" fillId="0" borderId="22" xfId="42" applyNumberFormat="1" applyFont="1" applyFill="1" applyBorder="1" applyAlignment="1">
      <alignment horizontal="center" vertical="center" wrapText="1"/>
    </xf>
    <xf numFmtId="186" fontId="11" fillId="0" borderId="59" xfId="42" applyNumberFormat="1" applyFont="1" applyFill="1" applyBorder="1" applyAlignment="1">
      <alignment horizontal="center" vertical="center" wrapText="1"/>
    </xf>
    <xf numFmtId="186" fontId="11" fillId="0" borderId="60" xfId="42" applyNumberFormat="1" applyFont="1" applyFill="1" applyBorder="1" applyAlignment="1">
      <alignment horizontal="center" vertical="center" wrapText="1"/>
    </xf>
    <xf numFmtId="186" fontId="11" fillId="0" borderId="23" xfId="42" applyNumberFormat="1" applyFont="1" applyFill="1" applyBorder="1" applyAlignment="1">
      <alignment horizontal="center" vertical="center" wrapText="1"/>
    </xf>
    <xf numFmtId="186" fontId="11" fillId="0" borderId="61" xfId="42" applyNumberFormat="1" applyFont="1" applyFill="1" applyBorder="1" applyAlignment="1">
      <alignment horizontal="center" vertical="center" wrapText="1"/>
    </xf>
    <xf numFmtId="186" fontId="11" fillId="0" borderId="62" xfId="42" applyNumberFormat="1" applyFont="1" applyFill="1" applyBorder="1" applyAlignment="1">
      <alignment horizontal="center" vertical="center" wrapText="1"/>
    </xf>
    <xf numFmtId="186" fontId="11" fillId="0" borderId="63" xfId="42" applyNumberFormat="1" applyFont="1" applyFill="1" applyBorder="1" applyAlignment="1">
      <alignment horizontal="center" vertical="center" wrapText="1"/>
    </xf>
    <xf numFmtId="186" fontId="11" fillId="0" borderId="38" xfId="0" applyNumberFormat="1" applyFont="1" applyFill="1" applyBorder="1" applyAlignment="1">
      <alignment horizontal="center" vertical="center"/>
    </xf>
    <xf numFmtId="0" fontId="11" fillId="0" borderId="25" xfId="0" applyFont="1" applyFill="1" applyBorder="1" applyAlignment="1">
      <alignment horizontal="center" vertical="center"/>
    </xf>
    <xf numFmtId="15" fontId="11" fillId="0" borderId="64" xfId="0" applyNumberFormat="1" applyFont="1" applyFill="1" applyBorder="1" applyAlignment="1">
      <alignment horizontal="center" vertical="center"/>
    </xf>
    <xf numFmtId="15" fontId="11" fillId="0" borderId="43" xfId="0" applyNumberFormat="1" applyFont="1" applyFill="1" applyBorder="1" applyAlignment="1">
      <alignment horizontal="center" vertical="center"/>
    </xf>
    <xf numFmtId="186" fontId="11" fillId="0" borderId="65" xfId="42" applyNumberFormat="1" applyFont="1" applyFill="1" applyBorder="1" applyAlignment="1">
      <alignment horizontal="center" vertical="center" wrapText="1"/>
    </xf>
    <xf numFmtId="15" fontId="11" fillId="0" borderId="120" xfId="0" applyNumberFormat="1" applyFont="1" applyFill="1" applyBorder="1" applyAlignment="1">
      <alignment horizontal="center" vertical="center"/>
    </xf>
    <xf numFmtId="15" fontId="11" fillId="0" borderId="121" xfId="0" applyNumberFormat="1" applyFont="1" applyFill="1" applyBorder="1" applyAlignment="1">
      <alignment horizontal="center" vertical="center"/>
    </xf>
    <xf numFmtId="15" fontId="11" fillId="0" borderId="122" xfId="0" applyNumberFormat="1" applyFont="1" applyFill="1" applyBorder="1" applyAlignment="1">
      <alignment horizontal="center" vertical="center"/>
    </xf>
    <xf numFmtId="15" fontId="11" fillId="0" borderId="123" xfId="0" applyNumberFormat="1" applyFont="1" applyFill="1" applyBorder="1" applyAlignment="1">
      <alignment horizontal="center" vertical="center"/>
    </xf>
    <xf numFmtId="3" fontId="85" fillId="0" borderId="13" xfId="40" applyNumberFormat="1" applyFont="1" applyFill="1" applyBorder="1" applyAlignment="1">
      <alignment horizontal="center" vertical="center" wrapText="1"/>
    </xf>
    <xf numFmtId="186" fontId="102" fillId="0" borderId="122" xfId="42" applyNumberFormat="1" applyFont="1" applyFill="1" applyBorder="1" applyAlignment="1">
      <alignment horizontal="center" vertical="center" wrapText="1"/>
    </xf>
    <xf numFmtId="186" fontId="102" fillId="0" borderId="123" xfId="42" applyNumberFormat="1" applyFont="1" applyFill="1" applyBorder="1" applyAlignment="1">
      <alignment horizontal="center" vertical="center" wrapText="1"/>
    </xf>
    <xf numFmtId="15" fontId="11" fillId="0" borderId="124" xfId="0" applyNumberFormat="1" applyFont="1" applyFill="1" applyBorder="1" applyAlignment="1">
      <alignment horizontal="center" vertical="center"/>
    </xf>
    <xf numFmtId="15" fontId="11" fillId="0" borderId="125" xfId="0" applyNumberFormat="1" applyFont="1" applyFill="1" applyBorder="1" applyAlignment="1">
      <alignment horizontal="center" vertical="center"/>
    </xf>
    <xf numFmtId="15" fontId="11" fillId="0" borderId="18" xfId="0" applyNumberFormat="1" applyFont="1" applyFill="1" applyBorder="1" applyAlignment="1">
      <alignment horizontal="center" vertical="center"/>
    </xf>
    <xf numFmtId="186" fontId="11" fillId="0" borderId="13" xfId="42" applyNumberFormat="1" applyFont="1" applyFill="1" applyBorder="1" applyAlignment="1">
      <alignment horizontal="center" vertical="center" wrapText="1"/>
    </xf>
    <xf numFmtId="0" fontId="59" fillId="0" borderId="13" xfId="0" applyFont="1" applyBorder="1" applyAlignment="1">
      <alignment horizontal="center" vertical="center" wrapText="1"/>
    </xf>
    <xf numFmtId="186" fontId="11" fillId="0" borderId="66" xfId="42" applyNumberFormat="1" applyFont="1" applyFill="1" applyBorder="1" applyAlignment="1">
      <alignment horizontal="center" vertical="center" wrapText="1"/>
    </xf>
    <xf numFmtId="0" fontId="11" fillId="0" borderId="13" xfId="0" applyFont="1" applyBorder="1" applyAlignment="1">
      <alignment horizontal="center" vertical="center"/>
    </xf>
    <xf numFmtId="186" fontId="11" fillId="0" borderId="67" xfId="42" applyNumberFormat="1" applyFont="1" applyFill="1" applyBorder="1" applyAlignment="1">
      <alignment horizontal="center" vertical="center" wrapText="1"/>
    </xf>
    <xf numFmtId="186" fontId="11" fillId="0" borderId="68" xfId="42" applyNumberFormat="1" applyFont="1" applyFill="1" applyBorder="1" applyAlignment="1">
      <alignment horizontal="center" vertical="center" wrapText="1"/>
    </xf>
    <xf numFmtId="186" fontId="11" fillId="0" borderId="69" xfId="42" applyNumberFormat="1" applyFont="1" applyFill="1" applyBorder="1" applyAlignment="1">
      <alignment horizontal="center" vertical="center" wrapText="1"/>
    </xf>
    <xf numFmtId="186" fontId="11" fillId="0" borderId="70" xfId="42" applyNumberFormat="1" applyFont="1" applyFill="1" applyBorder="1" applyAlignment="1">
      <alignment horizontal="center" vertical="center" wrapText="1"/>
    </xf>
    <xf numFmtId="186" fontId="11" fillId="0" borderId="70" xfId="0" applyNumberFormat="1" applyFont="1" applyFill="1" applyBorder="1" applyAlignment="1">
      <alignment horizontal="center" vertical="center"/>
    </xf>
    <xf numFmtId="186" fontId="11" fillId="0" borderId="67" xfId="0" applyNumberFormat="1" applyFont="1" applyFill="1" applyBorder="1" applyAlignment="1">
      <alignment horizontal="center" vertical="center"/>
    </xf>
    <xf numFmtId="186" fontId="11" fillId="26" borderId="66" xfId="42" applyNumberFormat="1" applyFont="1" applyFill="1" applyBorder="1" applyAlignment="1">
      <alignment horizontal="center" vertical="center" wrapText="1"/>
    </xf>
    <xf numFmtId="15" fontId="11" fillId="0" borderId="69" xfId="0" applyNumberFormat="1" applyFont="1" applyFill="1" applyBorder="1" applyAlignment="1">
      <alignment horizontal="center" vertical="center" wrapText="1"/>
    </xf>
    <xf numFmtId="186" fontId="11" fillId="0" borderId="15" xfId="0" applyNumberFormat="1" applyFont="1" applyFill="1" applyBorder="1" applyAlignment="1">
      <alignment horizontal="center" vertical="center"/>
    </xf>
    <xf numFmtId="186" fontId="11" fillId="0" borderId="13" xfId="0" applyNumberFormat="1" applyFont="1" applyFill="1" applyBorder="1" applyAlignment="1">
      <alignment horizontal="center" vertical="center"/>
    </xf>
    <xf numFmtId="15" fontId="18" fillId="0" borderId="10" xfId="0" applyNumberFormat="1" applyFont="1" applyFill="1" applyBorder="1" applyAlignment="1">
      <alignment horizontal="center" vertical="center" wrapText="1"/>
    </xf>
    <xf numFmtId="15" fontId="52" fillId="0" borderId="10"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52" fillId="0" borderId="15" xfId="0" applyFont="1" applyBorder="1" applyAlignment="1">
      <alignment horizontal="center" vertical="center" wrapText="1"/>
    </xf>
    <xf numFmtId="0" fontId="103" fillId="0" borderId="10" xfId="0" applyFont="1" applyBorder="1" applyAlignment="1">
      <alignment horizontal="center" vertical="center" wrapText="1"/>
    </xf>
    <xf numFmtId="0" fontId="59" fillId="0" borderId="10" xfId="0" applyFont="1" applyBorder="1" applyAlignment="1">
      <alignment horizontal="center" vertical="center" wrapText="1"/>
    </xf>
    <xf numFmtId="0" fontId="11" fillId="0" borderId="18" xfId="0" applyFont="1" applyFill="1" applyBorder="1" applyAlignment="1">
      <alignment horizontal="center" vertical="center" wrapText="1"/>
    </xf>
    <xf numFmtId="15" fontId="59" fillId="0" borderId="71" xfId="0" applyNumberFormat="1" applyFont="1" applyFill="1" applyBorder="1" applyAlignment="1">
      <alignment horizontal="center" vertical="center" wrapText="1"/>
    </xf>
    <xf numFmtId="0" fontId="11" fillId="0" borderId="0" xfId="0" applyFont="1" applyFill="1" applyBorder="1" applyAlignment="1">
      <alignment vertical="center" wrapText="1"/>
    </xf>
    <xf numFmtId="15" fontId="11" fillId="0" borderId="10" xfId="0" applyNumberFormat="1" applyFont="1" applyBorder="1" applyAlignment="1">
      <alignment horizontal="center" vertical="center" wrapText="1"/>
    </xf>
    <xf numFmtId="15" fontId="14" fillId="0" borderId="10" xfId="0" applyNumberFormat="1" applyFont="1" applyFill="1" applyBorder="1" applyAlignment="1">
      <alignment horizontal="center" vertical="center" wrapText="1"/>
    </xf>
    <xf numFmtId="15" fontId="11" fillId="0" borderId="21" xfId="0" applyNumberFormat="1" applyFont="1" applyFill="1" applyBorder="1" applyAlignment="1">
      <alignment horizontal="center" vertical="center" wrapText="1"/>
    </xf>
    <xf numFmtId="0" fontId="11" fillId="0" borderId="16" xfId="0" applyFont="1" applyBorder="1" applyAlignment="1">
      <alignment horizontal="center"/>
    </xf>
    <xf numFmtId="187" fontId="56" fillId="0" borderId="19" xfId="0" applyNumberFormat="1" applyFont="1" applyFill="1" applyBorder="1" applyAlignment="1">
      <alignment horizontal="center" vertical="center" wrapText="1"/>
    </xf>
    <xf numFmtId="15" fontId="56" fillId="0" borderId="19" xfId="0" applyNumberFormat="1" applyFont="1" applyFill="1" applyBorder="1" applyAlignment="1">
      <alignment horizontal="center" vertical="center" wrapText="1"/>
    </xf>
    <xf numFmtId="186" fontId="56" fillId="0" borderId="19" xfId="46" applyNumberFormat="1" applyFont="1" applyFill="1" applyBorder="1" applyAlignment="1">
      <alignment horizontal="center" vertical="center" wrapText="1"/>
    </xf>
    <xf numFmtId="0" fontId="97" fillId="0" borderId="10" xfId="0" applyFont="1" applyFill="1" applyBorder="1" applyAlignment="1">
      <alignment horizontal="center" vertical="center" wrapText="1"/>
    </xf>
    <xf numFmtId="15" fontId="111" fillId="0" borderId="38" xfId="0" applyNumberFormat="1" applyFont="1" applyFill="1" applyBorder="1" applyAlignment="1">
      <alignment horizontal="center" vertical="center" wrapText="1"/>
    </xf>
    <xf numFmtId="186" fontId="111" fillId="0" borderId="38" xfId="46" applyNumberFormat="1" applyFont="1" applyFill="1" applyBorder="1" applyAlignment="1">
      <alignment horizontal="center" vertical="center" wrapText="1"/>
    </xf>
    <xf numFmtId="15" fontId="111" fillId="0" borderId="7" xfId="0" applyNumberFormat="1" applyFont="1" applyFill="1" applyBorder="1" applyAlignment="1">
      <alignment horizontal="center" vertical="center" wrapText="1"/>
    </xf>
    <xf numFmtId="186" fontId="111" fillId="0" borderId="7" xfId="46" applyNumberFormat="1" applyFont="1" applyFill="1" applyBorder="1" applyAlignment="1">
      <alignment horizontal="center" vertical="center" wrapText="1"/>
    </xf>
    <xf numFmtId="15" fontId="111" fillId="0" borderId="43" xfId="0" applyNumberFormat="1" applyFont="1" applyFill="1" applyBorder="1" applyAlignment="1">
      <alignment horizontal="center" vertical="center" wrapText="1"/>
    </xf>
    <xf numFmtId="186" fontId="111" fillId="0" borderId="43" xfId="46" applyNumberFormat="1" applyFont="1" applyFill="1" applyBorder="1" applyAlignment="1">
      <alignment horizontal="center" vertical="center" wrapText="1"/>
    </xf>
    <xf numFmtId="186" fontId="111" fillId="0" borderId="18" xfId="46" applyNumberFormat="1" applyFont="1" applyFill="1" applyBorder="1" applyAlignment="1">
      <alignment horizontal="center" vertical="center" wrapText="1"/>
    </xf>
    <xf numFmtId="186" fontId="111" fillId="0" borderId="0" xfId="46" applyNumberFormat="1" applyFont="1" applyFill="1" applyBorder="1" applyAlignment="1">
      <alignment horizontal="center" vertical="center" wrapText="1"/>
    </xf>
    <xf numFmtId="15" fontId="111" fillId="0" borderId="41" xfId="0" applyNumberFormat="1" applyFont="1" applyFill="1" applyBorder="1" applyAlignment="1">
      <alignment horizontal="center" vertical="center" wrapText="1"/>
    </xf>
    <xf numFmtId="186" fontId="111" fillId="0" borderId="41" xfId="45" applyNumberFormat="1" applyFont="1" applyFill="1" applyBorder="1" applyAlignment="1">
      <alignment horizontal="center" vertical="center" wrapText="1"/>
    </xf>
    <xf numFmtId="186" fontId="111" fillId="0" borderId="28" xfId="46" applyNumberFormat="1" applyFont="1" applyFill="1" applyBorder="1" applyAlignment="1">
      <alignment horizontal="center" vertical="center" wrapText="1"/>
    </xf>
    <xf numFmtId="186" fontId="111" fillId="0" borderId="41" xfId="46" applyNumberFormat="1" applyFont="1" applyFill="1" applyBorder="1" applyAlignment="1">
      <alignment horizontal="center" vertical="center" wrapText="1"/>
    </xf>
    <xf numFmtId="187" fontId="111" fillId="0" borderId="38" xfId="0" applyNumberFormat="1" applyFont="1" applyFill="1" applyBorder="1" applyAlignment="1">
      <alignment horizontal="center" vertical="center" wrapText="1"/>
    </xf>
    <xf numFmtId="0" fontId="111" fillId="0" borderId="38" xfId="0" applyFont="1" applyFill="1" applyBorder="1" applyAlignment="1">
      <alignment horizontal="center" vertical="center" wrapText="1"/>
    </xf>
    <xf numFmtId="187" fontId="111" fillId="0" borderId="43" xfId="0" applyNumberFormat="1" applyFont="1" applyFill="1" applyBorder="1" applyAlignment="1">
      <alignment horizontal="center" vertical="center" wrapText="1"/>
    </xf>
    <xf numFmtId="187" fontId="111" fillId="0" borderId="57" xfId="0" applyNumberFormat="1" applyFont="1" applyFill="1" applyBorder="1" applyAlignment="1">
      <alignment horizontal="center" vertical="center" wrapText="1"/>
    </xf>
    <xf numFmtId="187" fontId="111" fillId="0" borderId="18" xfId="0" applyNumberFormat="1" applyFont="1" applyFill="1" applyBorder="1" applyAlignment="1">
      <alignment horizontal="center" vertical="center" wrapText="1"/>
    </xf>
    <xf numFmtId="187" fontId="111" fillId="0" borderId="41" xfId="0" applyNumberFormat="1" applyFont="1" applyFill="1" applyBorder="1" applyAlignment="1">
      <alignment horizontal="center" vertical="center" wrapText="1"/>
    </xf>
    <xf numFmtId="187" fontId="111" fillId="0" borderId="19" xfId="0" applyNumberFormat="1" applyFont="1" applyFill="1" applyBorder="1" applyAlignment="1">
      <alignment horizontal="center" vertical="center" wrapText="1"/>
    </xf>
    <xf numFmtId="186" fontId="111" fillId="0" borderId="19" xfId="46" applyNumberFormat="1" applyFont="1" applyFill="1" applyBorder="1" applyAlignment="1">
      <alignment horizontal="center" vertical="center" wrapText="1"/>
    </xf>
    <xf numFmtId="15" fontId="111" fillId="0" borderId="28" xfId="0" applyNumberFormat="1" applyFont="1" applyFill="1" applyBorder="1" applyAlignment="1">
      <alignment horizontal="center" vertical="center" wrapText="1"/>
    </xf>
    <xf numFmtId="189" fontId="111" fillId="0" borderId="41" xfId="46" applyNumberFormat="1" applyFont="1" applyFill="1" applyBorder="1" applyAlignment="1">
      <alignment horizontal="center" vertical="center" wrapText="1"/>
    </xf>
    <xf numFmtId="189" fontId="111" fillId="0" borderId="38" xfId="46" applyNumberFormat="1" applyFont="1" applyFill="1" applyBorder="1" applyAlignment="1">
      <alignment horizontal="center" vertical="center" wrapText="1"/>
    </xf>
    <xf numFmtId="189" fontId="111" fillId="0" borderId="7" xfId="46" applyNumberFormat="1" applyFont="1" applyFill="1" applyBorder="1" applyAlignment="1">
      <alignment horizontal="center" vertical="center" wrapText="1"/>
    </xf>
    <xf numFmtId="187" fontId="111" fillId="0" borderId="35" xfId="0" applyNumberFormat="1" applyFont="1" applyFill="1" applyBorder="1" applyAlignment="1">
      <alignment horizontal="center" vertical="center" wrapText="1"/>
    </xf>
    <xf numFmtId="15" fontId="111" fillId="0" borderId="30" xfId="0" applyNumberFormat="1" applyFont="1" applyFill="1" applyBorder="1" applyAlignment="1">
      <alignment horizontal="center" vertical="center" wrapText="1"/>
    </xf>
    <xf numFmtId="15" fontId="111" fillId="0" borderId="0" xfId="0" applyNumberFormat="1" applyFont="1" applyFill="1" applyBorder="1" applyAlignment="1">
      <alignment horizontal="center" vertical="center" wrapText="1"/>
    </xf>
    <xf numFmtId="187" fontId="111" fillId="0" borderId="42" xfId="0" applyNumberFormat="1" applyFont="1" applyFill="1" applyBorder="1" applyAlignment="1">
      <alignment horizontal="center" vertical="center" wrapText="1"/>
    </xf>
    <xf numFmtId="187" fontId="111" fillId="0" borderId="0" xfId="0" applyNumberFormat="1" applyFont="1" applyFill="1" applyBorder="1" applyAlignment="1">
      <alignment horizontal="center" vertical="center" wrapText="1"/>
    </xf>
    <xf numFmtId="186" fontId="111" fillId="0" borderId="39" xfId="46" applyNumberFormat="1" applyFont="1" applyFill="1" applyBorder="1" applyAlignment="1">
      <alignment horizontal="center" vertical="center" wrapText="1"/>
    </xf>
    <xf numFmtId="186" fontId="111" fillId="0" borderId="58" xfId="46" applyNumberFormat="1" applyFont="1" applyFill="1" applyBorder="1" applyAlignment="1">
      <alignment horizontal="center" vertical="center" wrapText="1"/>
    </xf>
    <xf numFmtId="186" fontId="111" fillId="0" borderId="30" xfId="46" applyNumberFormat="1" applyFont="1" applyFill="1" applyBorder="1" applyAlignment="1">
      <alignment horizontal="center" vertical="center" wrapText="1"/>
    </xf>
    <xf numFmtId="15" fontId="111" fillId="0" borderId="0" xfId="0" applyNumberFormat="1" applyFont="1" applyFill="1" applyAlignment="1">
      <alignment horizontal="center" vertical="center" wrapText="1"/>
    </xf>
    <xf numFmtId="187" fontId="111" fillId="0" borderId="28" xfId="0" applyNumberFormat="1" applyFont="1" applyFill="1" applyBorder="1" applyAlignment="1">
      <alignment horizontal="center" vertical="center" wrapText="1"/>
    </xf>
    <xf numFmtId="187" fontId="111" fillId="0" borderId="40" xfId="0" applyNumberFormat="1" applyFont="1" applyFill="1" applyBorder="1" applyAlignment="1">
      <alignment horizontal="center" vertical="center" wrapText="1"/>
    </xf>
    <xf numFmtId="187" fontId="111" fillId="25" borderId="126" xfId="0" applyNumberFormat="1" applyFont="1" applyFill="1" applyBorder="1" applyAlignment="1">
      <alignment horizontal="center" vertical="center" wrapText="1"/>
    </xf>
    <xf numFmtId="186" fontId="111" fillId="25" borderId="126" xfId="46" applyNumberFormat="1" applyFont="1" applyFill="1" applyBorder="1" applyAlignment="1">
      <alignment horizontal="center" vertical="center" wrapText="1"/>
    </xf>
    <xf numFmtId="187" fontId="111" fillId="25" borderId="127" xfId="0" applyNumberFormat="1" applyFont="1" applyFill="1" applyBorder="1" applyAlignment="1">
      <alignment horizontal="center" vertical="center" wrapText="1"/>
    </xf>
    <xf numFmtId="186" fontId="111" fillId="25" borderId="127" xfId="46" applyNumberFormat="1" applyFont="1" applyFill="1" applyBorder="1" applyAlignment="1">
      <alignment horizontal="center" vertical="center" wrapText="1"/>
    </xf>
    <xf numFmtId="0" fontId="111" fillId="25" borderId="127" xfId="0" applyFont="1" applyFill="1" applyBorder="1" applyAlignment="1">
      <alignment horizontal="center" vertical="center"/>
    </xf>
    <xf numFmtId="186" fontId="111" fillId="25" borderId="128" xfId="46" applyNumberFormat="1" applyFont="1" applyFill="1" applyBorder="1" applyAlignment="1">
      <alignment horizontal="center" vertical="center" wrapText="1"/>
    </xf>
    <xf numFmtId="187" fontId="111" fillId="0" borderId="7" xfId="0" applyNumberFormat="1" applyFont="1" applyFill="1" applyBorder="1" applyAlignment="1">
      <alignment horizontal="center" vertical="center" wrapText="1"/>
    </xf>
    <xf numFmtId="186" fontId="111" fillId="0" borderId="27" xfId="46" applyNumberFormat="1" applyFont="1" applyFill="1" applyBorder="1" applyAlignment="1">
      <alignment horizontal="center" vertical="center" wrapText="1"/>
    </xf>
    <xf numFmtId="186" fontId="111" fillId="0" borderId="29" xfId="46" applyNumberFormat="1" applyFont="1" applyFill="1" applyBorder="1" applyAlignment="1">
      <alignment horizontal="center" vertical="center" wrapText="1"/>
    </xf>
    <xf numFmtId="186" fontId="111" fillId="0" borderId="35" xfId="46" applyNumberFormat="1" applyFont="1" applyFill="1" applyBorder="1" applyAlignment="1">
      <alignment horizontal="center" vertical="center" wrapText="1"/>
    </xf>
    <xf numFmtId="186" fontId="111" fillId="0" borderId="42" xfId="46" applyNumberFormat="1" applyFont="1" applyFill="1" applyBorder="1" applyAlignment="1">
      <alignment horizontal="center" vertical="center" wrapText="1"/>
    </xf>
    <xf numFmtId="186" fontId="111" fillId="25" borderId="72" xfId="46" applyNumberFormat="1" applyFont="1" applyFill="1" applyBorder="1" applyAlignment="1">
      <alignment horizontal="center" vertical="center" wrapText="1"/>
    </xf>
    <xf numFmtId="186" fontId="111" fillId="25" borderId="73" xfId="46" applyNumberFormat="1" applyFont="1" applyFill="1" applyBorder="1" applyAlignment="1">
      <alignment horizontal="center" vertical="center" wrapText="1"/>
    </xf>
    <xf numFmtId="187" fontId="111" fillId="25" borderId="73" xfId="0" applyNumberFormat="1" applyFont="1" applyFill="1" applyBorder="1" applyAlignment="1">
      <alignment horizontal="center" vertical="center" wrapText="1"/>
    </xf>
    <xf numFmtId="186" fontId="111" fillId="25" borderId="74" xfId="46" applyNumberFormat="1" applyFont="1" applyFill="1" applyBorder="1" applyAlignment="1">
      <alignment horizontal="center" vertical="center" wrapText="1"/>
    </xf>
    <xf numFmtId="186" fontId="111" fillId="25" borderId="75" xfId="46" applyNumberFormat="1" applyFont="1" applyFill="1" applyBorder="1" applyAlignment="1">
      <alignment horizontal="center" vertical="center" wrapText="1"/>
    </xf>
    <xf numFmtId="186" fontId="111" fillId="25" borderId="76" xfId="46" applyNumberFormat="1" applyFont="1" applyFill="1" applyBorder="1" applyAlignment="1">
      <alignment horizontal="center" vertical="center" wrapText="1"/>
    </xf>
    <xf numFmtId="186" fontId="111" fillId="25" borderId="77" xfId="46" applyNumberFormat="1" applyFont="1" applyFill="1" applyBorder="1" applyAlignment="1">
      <alignment horizontal="center" vertical="center" wrapText="1"/>
    </xf>
    <xf numFmtId="187" fontId="111" fillId="25" borderId="77" xfId="0" applyNumberFormat="1" applyFont="1" applyFill="1" applyBorder="1" applyAlignment="1">
      <alignment horizontal="center" vertical="center" wrapText="1"/>
    </xf>
    <xf numFmtId="186" fontId="111" fillId="25" borderId="38" xfId="47" applyNumberFormat="1" applyFont="1" applyFill="1" applyBorder="1" applyAlignment="1">
      <alignment horizontal="center" vertical="center" wrapText="1"/>
    </xf>
    <xf numFmtId="186" fontId="111" fillId="25" borderId="38" xfId="46" applyNumberFormat="1" applyFont="1" applyFill="1" applyBorder="1" applyAlignment="1">
      <alignment horizontal="center" vertical="center" wrapText="1"/>
    </xf>
    <xf numFmtId="15" fontId="111" fillId="25" borderId="38" xfId="0" applyNumberFormat="1" applyFont="1" applyFill="1" applyBorder="1" applyAlignment="1">
      <alignment horizontal="center" vertical="center" wrapText="1"/>
    </xf>
    <xf numFmtId="187" fontId="111" fillId="25" borderId="38" xfId="0" applyNumberFormat="1" applyFont="1" applyFill="1" applyBorder="1" applyAlignment="1">
      <alignment horizontal="center" vertical="center" wrapText="1"/>
    </xf>
    <xf numFmtId="187" fontId="111" fillId="25" borderId="35" xfId="0" applyNumberFormat="1" applyFont="1" applyFill="1" applyBorder="1" applyAlignment="1">
      <alignment horizontal="center" vertical="center" wrapText="1"/>
    </xf>
    <xf numFmtId="15" fontId="111" fillId="25" borderId="7" xfId="0" applyNumberFormat="1" applyFont="1" applyFill="1" applyBorder="1" applyAlignment="1">
      <alignment horizontal="center" vertical="center" wrapText="1"/>
    </xf>
    <xf numFmtId="186" fontId="111" fillId="25" borderId="7" xfId="46" applyNumberFormat="1" applyFont="1" applyFill="1" applyBorder="1" applyAlignment="1">
      <alignment horizontal="center" vertical="center" wrapText="1"/>
    </xf>
    <xf numFmtId="15" fontId="111" fillId="25" borderId="30" xfId="0" applyNumberFormat="1" applyFont="1" applyFill="1" applyBorder="1" applyAlignment="1">
      <alignment horizontal="center" vertical="center" wrapText="1"/>
    </xf>
    <xf numFmtId="187" fontId="111" fillId="25" borderId="41" xfId="0" applyNumberFormat="1" applyFont="1" applyFill="1" applyBorder="1" applyAlignment="1">
      <alignment horizontal="center" vertical="center" wrapText="1"/>
    </xf>
    <xf numFmtId="186" fontId="111" fillId="25" borderId="41" xfId="46" applyNumberFormat="1" applyFont="1" applyFill="1" applyBorder="1" applyAlignment="1">
      <alignment horizontal="center" vertical="center" wrapText="1"/>
    </xf>
    <xf numFmtId="15" fontId="111" fillId="25" borderId="41" xfId="0" applyNumberFormat="1" applyFont="1" applyFill="1" applyBorder="1" applyAlignment="1">
      <alignment horizontal="center" vertical="center" wrapText="1"/>
    </xf>
    <xf numFmtId="187" fontId="111" fillId="25" borderId="42" xfId="0" applyNumberFormat="1" applyFont="1" applyFill="1" applyBorder="1" applyAlignment="1">
      <alignment horizontal="center" vertical="center" wrapText="1"/>
    </xf>
    <xf numFmtId="186" fontId="111" fillId="25" borderId="7" xfId="47" applyNumberFormat="1" applyFont="1" applyFill="1" applyBorder="1" applyAlignment="1">
      <alignment horizontal="center" vertical="center" wrapText="1"/>
    </xf>
    <xf numFmtId="186" fontId="111" fillId="0" borderId="38" xfId="47" applyNumberFormat="1" applyFont="1" applyFill="1" applyBorder="1" applyAlignment="1">
      <alignment horizontal="center" vertical="center" wrapText="1"/>
    </xf>
    <xf numFmtId="187" fontId="111" fillId="0" borderId="34" xfId="0" applyNumberFormat="1" applyFont="1" applyFill="1" applyBorder="1" applyAlignment="1">
      <alignment horizontal="center" vertical="center" wrapText="1"/>
    </xf>
    <xf numFmtId="187" fontId="111" fillId="0" borderId="29" xfId="0" applyNumberFormat="1" applyFont="1" applyFill="1" applyBorder="1" applyAlignment="1">
      <alignment horizontal="center" vertical="center" wrapText="1"/>
    </xf>
    <xf numFmtId="15" fontId="111" fillId="0" borderId="60" xfId="0" applyNumberFormat="1" applyFont="1" applyFill="1" applyBorder="1" applyAlignment="1">
      <alignment horizontal="center" vertical="center" wrapText="1"/>
    </xf>
    <xf numFmtId="187" fontId="111" fillId="0" borderId="60" xfId="0" applyNumberFormat="1" applyFont="1" applyFill="1" applyBorder="1" applyAlignment="1">
      <alignment horizontal="center" vertical="center" wrapText="1"/>
    </xf>
    <xf numFmtId="186" fontId="111" fillId="0" borderId="60" xfId="46" applyNumberFormat="1" applyFont="1" applyFill="1" applyBorder="1" applyAlignment="1">
      <alignment horizontal="center" vertical="center" wrapText="1"/>
    </xf>
    <xf numFmtId="186" fontId="111" fillId="0" borderId="57" xfId="46" applyNumberFormat="1" applyFont="1" applyFill="1" applyBorder="1" applyAlignment="1">
      <alignment horizontal="center" vertical="center" wrapText="1"/>
    </xf>
    <xf numFmtId="187" fontId="111" fillId="0" borderId="31" xfId="0" applyNumberFormat="1" applyFont="1" applyFill="1" applyBorder="1" applyAlignment="1">
      <alignment horizontal="center" vertical="center" wrapText="1"/>
    </xf>
    <xf numFmtId="187" fontId="111" fillId="0" borderId="53" xfId="0" applyNumberFormat="1" applyFont="1" applyFill="1" applyBorder="1" applyAlignment="1">
      <alignment horizontal="center" vertical="center" wrapText="1"/>
    </xf>
    <xf numFmtId="15" fontId="111" fillId="0" borderId="31" xfId="0" applyNumberFormat="1" applyFont="1" applyFill="1" applyBorder="1" applyAlignment="1">
      <alignment horizontal="center" vertical="center" wrapText="1"/>
    </xf>
    <xf numFmtId="186" fontId="111" fillId="0" borderId="31" xfId="46" applyNumberFormat="1" applyFont="1" applyFill="1" applyBorder="1" applyAlignment="1">
      <alignment horizontal="center" vertical="center" wrapText="1"/>
    </xf>
    <xf numFmtId="186" fontId="111" fillId="0" borderId="43" xfId="45" applyNumberFormat="1" applyFont="1" applyFill="1" applyBorder="1" applyAlignment="1">
      <alignment horizontal="center" vertical="center" wrapText="1"/>
    </xf>
    <xf numFmtId="187" fontId="111" fillId="0" borderId="22" xfId="0" applyNumberFormat="1" applyFont="1" applyFill="1" applyBorder="1" applyAlignment="1">
      <alignment horizontal="center" vertical="center" wrapText="1"/>
    </xf>
    <xf numFmtId="187" fontId="111" fillId="0" borderId="58" xfId="0" applyNumberFormat="1" applyFont="1" applyFill="1" applyBorder="1" applyAlignment="1">
      <alignment horizontal="center" vertical="center" wrapText="1"/>
    </xf>
    <xf numFmtId="15" fontId="111" fillId="0" borderId="19" xfId="0" applyNumberFormat="1" applyFont="1" applyFill="1" applyBorder="1" applyAlignment="1">
      <alignment horizontal="center" vertical="center" wrapText="1"/>
    </xf>
    <xf numFmtId="187" fontId="111" fillId="0" borderId="39" xfId="0" applyNumberFormat="1" applyFont="1" applyFill="1" applyBorder="1" applyAlignment="1">
      <alignment horizontal="center" vertical="center" wrapText="1"/>
    </xf>
    <xf numFmtId="15" fontId="111" fillId="0" borderId="36" xfId="0" applyNumberFormat="1" applyFont="1" applyFill="1" applyBorder="1" applyAlignment="1">
      <alignment horizontal="center" vertical="center" wrapText="1"/>
    </xf>
    <xf numFmtId="187" fontId="111" fillId="0" borderId="30" xfId="0" applyNumberFormat="1" applyFont="1" applyFill="1" applyBorder="1" applyAlignment="1">
      <alignment horizontal="center" vertical="center" wrapText="1"/>
    </xf>
    <xf numFmtId="186" fontId="111" fillId="0" borderId="7" xfId="42" applyNumberFormat="1" applyFont="1" applyFill="1" applyBorder="1" applyAlignment="1">
      <alignment horizontal="center" vertical="center" wrapText="1"/>
    </xf>
    <xf numFmtId="186" fontId="111" fillId="0" borderId="0" xfId="42" applyNumberFormat="1" applyFont="1" applyFill="1" applyBorder="1" applyAlignment="1">
      <alignment horizontal="center" vertical="center" wrapText="1"/>
    </xf>
    <xf numFmtId="186" fontId="111" fillId="0" borderId="38" xfId="42" applyNumberFormat="1" applyFont="1" applyFill="1" applyBorder="1" applyAlignment="1">
      <alignment horizontal="center" vertical="center" wrapText="1"/>
    </xf>
    <xf numFmtId="187" fontId="111" fillId="0" borderId="7" xfId="44" applyNumberFormat="1" applyFont="1" applyFill="1" applyBorder="1" applyAlignment="1">
      <alignment horizontal="center" vertical="center" wrapText="1"/>
    </xf>
    <xf numFmtId="187" fontId="111" fillId="0" borderId="30" xfId="44" applyNumberFormat="1" applyFont="1" applyFill="1" applyBorder="1" applyAlignment="1">
      <alignment horizontal="center" vertical="center" wrapText="1"/>
    </xf>
    <xf numFmtId="187" fontId="111" fillId="0" borderId="36" xfId="0" applyNumberFormat="1" applyFont="1" applyFill="1" applyBorder="1" applyAlignment="1">
      <alignment horizontal="center" vertical="center" wrapText="1"/>
    </xf>
    <xf numFmtId="187" fontId="111" fillId="0" borderId="78" xfId="0" applyNumberFormat="1" applyFont="1" applyFill="1" applyBorder="1" applyAlignment="1">
      <alignment horizontal="center" vertical="center" wrapText="1"/>
    </xf>
    <xf numFmtId="187" fontId="111" fillId="0" borderId="43" xfId="44" applyNumberFormat="1" applyFont="1" applyFill="1" applyBorder="1" applyAlignment="1">
      <alignment horizontal="center" vertical="center" wrapText="1"/>
    </xf>
    <xf numFmtId="187" fontId="111" fillId="0" borderId="37" xfId="0" applyNumberFormat="1" applyFont="1" applyFill="1" applyBorder="1" applyAlignment="1">
      <alignment horizontal="center" vertical="center" wrapText="1"/>
    </xf>
    <xf numFmtId="186" fontId="111" fillId="0" borderId="18" xfId="42" applyNumberFormat="1" applyFont="1" applyFill="1" applyBorder="1" applyAlignment="1">
      <alignment horizontal="center" vertical="center" wrapText="1"/>
    </xf>
    <xf numFmtId="187" fontId="111" fillId="0" borderId="18" xfId="44" applyNumberFormat="1" applyFont="1" applyFill="1" applyBorder="1" applyAlignment="1">
      <alignment horizontal="center" vertical="center" wrapText="1"/>
    </xf>
    <xf numFmtId="187" fontId="111" fillId="0" borderId="0" xfId="44" applyNumberFormat="1" applyFont="1" applyFill="1" applyBorder="1" applyAlignment="1">
      <alignment horizontal="center" vertical="center" wrapText="1"/>
    </xf>
    <xf numFmtId="186" fontId="111" fillId="0" borderId="19" xfId="42" applyNumberFormat="1" applyFont="1" applyFill="1" applyBorder="1" applyAlignment="1">
      <alignment horizontal="center" vertical="center" wrapText="1"/>
    </xf>
    <xf numFmtId="187" fontId="111" fillId="0" borderId="38" xfId="44" applyNumberFormat="1" applyFont="1" applyFill="1" applyBorder="1" applyAlignment="1">
      <alignment horizontal="center" vertical="center" wrapText="1"/>
    </xf>
    <xf numFmtId="187" fontId="111" fillId="0" borderId="35" xfId="44" applyNumberFormat="1" applyFont="1" applyFill="1" applyBorder="1" applyAlignment="1">
      <alignment horizontal="center" vertical="center" wrapText="1"/>
    </xf>
    <xf numFmtId="186" fontId="111" fillId="0" borderId="41" xfId="42" applyNumberFormat="1" applyFont="1" applyFill="1" applyBorder="1" applyAlignment="1">
      <alignment horizontal="center" vertical="center" wrapText="1"/>
    </xf>
    <xf numFmtId="15" fontId="111" fillId="0" borderId="18" xfId="0" applyNumberFormat="1" applyFont="1" applyFill="1" applyBorder="1" applyAlignment="1">
      <alignment horizontal="center" vertical="center" wrapText="1"/>
    </xf>
    <xf numFmtId="187" fontId="111" fillId="0" borderId="79" xfId="0" applyNumberFormat="1" applyFont="1" applyFill="1" applyBorder="1" applyAlignment="1">
      <alignment horizontal="center" vertical="center" wrapText="1"/>
    </xf>
    <xf numFmtId="186" fontId="111" fillId="0" borderId="34" xfId="46" applyNumberFormat="1" applyFont="1" applyFill="1" applyBorder="1" applyAlignment="1">
      <alignment horizontal="center" vertical="center" wrapText="1"/>
    </xf>
    <xf numFmtId="186" fontId="111" fillId="0" borderId="7" xfId="45" applyNumberFormat="1" applyFont="1" applyFill="1" applyBorder="1" applyAlignment="1">
      <alignment horizontal="center" vertical="center" wrapText="1"/>
    </xf>
    <xf numFmtId="186" fontId="111" fillId="0" borderId="7" xfId="47" applyNumberFormat="1" applyFont="1" applyFill="1" applyBorder="1" applyAlignment="1">
      <alignment horizontal="center" vertical="center" wrapText="1"/>
    </xf>
    <xf numFmtId="186" fontId="111" fillId="0" borderId="43" xfId="47" applyNumberFormat="1" applyFont="1" applyFill="1" applyBorder="1" applyAlignment="1">
      <alignment horizontal="center" vertical="center" wrapText="1"/>
    </xf>
    <xf numFmtId="0" fontId="111" fillId="0" borderId="0" xfId="0" applyFont="1" applyFill="1" applyBorder="1" applyAlignment="1">
      <alignment horizontal="center" vertical="center" wrapText="1"/>
    </xf>
    <xf numFmtId="186" fontId="111" fillId="0" borderId="0" xfId="0" applyNumberFormat="1" applyFont="1" applyFill="1" applyBorder="1" applyAlignment="1">
      <alignment horizontal="center" vertical="center"/>
    </xf>
    <xf numFmtId="186" fontId="111" fillId="0" borderId="18" xfId="0" applyNumberFormat="1" applyFont="1" applyFill="1" applyBorder="1" applyAlignment="1">
      <alignment horizontal="center" vertical="center"/>
    </xf>
    <xf numFmtId="0" fontId="111" fillId="0" borderId="7" xfId="0" applyFont="1" applyFill="1" applyBorder="1" applyAlignment="1">
      <alignment horizontal="center" vertical="center" wrapText="1"/>
    </xf>
    <xf numFmtId="186" fontId="111" fillId="0" borderId="0" xfId="45" applyNumberFormat="1" applyFont="1" applyFill="1" applyBorder="1" applyAlignment="1">
      <alignment horizontal="center" vertical="center" wrapText="1"/>
    </xf>
    <xf numFmtId="0" fontId="111" fillId="0" borderId="0" xfId="0" applyFont="1" applyFill="1" applyAlignment="1">
      <alignment horizontal="center" vertical="center"/>
    </xf>
    <xf numFmtId="0" fontId="111" fillId="0" borderId="0" xfId="0" applyFont="1" applyFill="1" applyBorder="1" applyAlignment="1">
      <alignment horizontal="center" vertical="center"/>
    </xf>
    <xf numFmtId="0" fontId="111" fillId="0" borderId="0" xfId="0" applyFont="1" applyFill="1"/>
    <xf numFmtId="186" fontId="111" fillId="0" borderId="38" xfId="0" applyNumberFormat="1" applyFont="1" applyFill="1" applyBorder="1" applyAlignment="1">
      <alignment horizontal="center" vertical="center" wrapText="1"/>
    </xf>
    <xf numFmtId="186" fontId="111" fillId="0" borderId="7" xfId="0" applyNumberFormat="1" applyFont="1" applyFill="1" applyBorder="1" applyAlignment="1">
      <alignment horizontal="center" vertical="center" wrapText="1"/>
    </xf>
    <xf numFmtId="186" fontId="111" fillId="0" borderId="43" xfId="0" applyNumberFormat="1" applyFont="1" applyFill="1" applyBorder="1" applyAlignment="1">
      <alignment horizontal="center" vertical="center" wrapText="1"/>
    </xf>
    <xf numFmtId="186" fontId="111" fillId="0" borderId="0" xfId="0" applyNumberFormat="1" applyFont="1" applyFill="1" applyBorder="1" applyAlignment="1">
      <alignment horizontal="center" vertical="center" wrapText="1"/>
    </xf>
    <xf numFmtId="186" fontId="111" fillId="25" borderId="80" xfId="46" applyNumberFormat="1" applyFont="1" applyFill="1" applyBorder="1" applyAlignment="1">
      <alignment horizontal="center" vertical="center" wrapText="1"/>
    </xf>
    <xf numFmtId="186" fontId="111" fillId="25" borderId="81" xfId="0" applyNumberFormat="1" applyFont="1" applyFill="1" applyBorder="1" applyAlignment="1">
      <alignment horizontal="center" vertical="center" wrapText="1"/>
    </xf>
    <xf numFmtId="186" fontId="111" fillId="25" borderId="82" xfId="46" applyNumberFormat="1" applyFont="1" applyFill="1" applyBorder="1" applyAlignment="1">
      <alignment horizontal="center" vertical="center" wrapText="1"/>
    </xf>
    <xf numFmtId="186" fontId="111" fillId="0" borderId="73" xfId="46" applyNumberFormat="1" applyFont="1" applyFill="1" applyBorder="1" applyAlignment="1">
      <alignment horizontal="center" vertical="center" wrapText="1"/>
    </xf>
    <xf numFmtId="186" fontId="111" fillId="0" borderId="75" xfId="46" applyNumberFormat="1" applyFont="1" applyFill="1" applyBorder="1" applyAlignment="1">
      <alignment horizontal="center" vertical="center" wrapText="1"/>
    </xf>
    <xf numFmtId="186" fontId="111" fillId="0" borderId="77" xfId="46" applyNumberFormat="1" applyFont="1" applyFill="1" applyBorder="1" applyAlignment="1">
      <alignment horizontal="center" vertical="center" wrapText="1"/>
    </xf>
    <xf numFmtId="186" fontId="111" fillId="25" borderId="39" xfId="0" applyNumberFormat="1" applyFont="1" applyFill="1" applyBorder="1" applyAlignment="1">
      <alignment horizontal="center" vertical="center" wrapText="1"/>
    </xf>
    <xf numFmtId="186" fontId="111" fillId="25" borderId="30" xfId="0" applyNumberFormat="1" applyFont="1" applyFill="1" applyBorder="1" applyAlignment="1">
      <alignment horizontal="center" vertical="center" wrapText="1"/>
    </xf>
    <xf numFmtId="186" fontId="111" fillId="25" borderId="38" xfId="0" applyNumberFormat="1" applyFont="1" applyFill="1" applyBorder="1" applyAlignment="1">
      <alignment horizontal="center" vertical="center" wrapText="1"/>
    </xf>
    <xf numFmtId="186" fontId="111" fillId="25" borderId="7" xfId="0" applyNumberFormat="1" applyFont="1" applyFill="1" applyBorder="1" applyAlignment="1">
      <alignment horizontal="center" vertical="center" wrapText="1"/>
    </xf>
    <xf numFmtId="186" fontId="111" fillId="0" borderId="41" xfId="0" applyNumberFormat="1" applyFont="1" applyFill="1" applyBorder="1" applyAlignment="1">
      <alignment horizontal="center" vertical="center" wrapText="1"/>
    </xf>
    <xf numFmtId="186" fontId="111" fillId="0" borderId="28" xfId="0" applyNumberFormat="1" applyFont="1" applyFill="1" applyBorder="1" applyAlignment="1">
      <alignment horizontal="center" vertical="center" wrapText="1"/>
    </xf>
    <xf numFmtId="186" fontId="111" fillId="0" borderId="60" xfId="0" applyNumberFormat="1" applyFont="1" applyFill="1" applyBorder="1" applyAlignment="1">
      <alignment horizontal="center" vertical="center" wrapText="1"/>
    </xf>
    <xf numFmtId="187" fontId="111" fillId="0" borderId="60" xfId="0" applyNumberFormat="1" applyFont="1" applyFill="1" applyBorder="1" applyAlignment="1">
      <alignment horizontal="center" vertical="center"/>
    </xf>
    <xf numFmtId="187" fontId="111" fillId="0" borderId="31" xfId="0" applyNumberFormat="1" applyFont="1" applyFill="1" applyBorder="1" applyAlignment="1">
      <alignment horizontal="center" vertical="center"/>
    </xf>
    <xf numFmtId="186" fontId="111" fillId="0" borderId="31" xfId="0" applyNumberFormat="1" applyFont="1" applyFill="1" applyBorder="1" applyAlignment="1">
      <alignment horizontal="center" vertical="center" wrapText="1"/>
    </xf>
    <xf numFmtId="0" fontId="111" fillId="0" borderId="60" xfId="0" applyFont="1" applyFill="1" applyBorder="1" applyAlignment="1">
      <alignment horizontal="center" vertical="center"/>
    </xf>
    <xf numFmtId="187" fontId="111" fillId="0" borderId="0" xfId="0" applyNumberFormat="1" applyFont="1" applyFill="1" applyBorder="1" applyAlignment="1">
      <alignment horizontal="center" vertical="center"/>
    </xf>
    <xf numFmtId="187" fontId="111" fillId="0" borderId="62" xfId="0" applyNumberFormat="1" applyFont="1" applyFill="1" applyBorder="1" applyAlignment="1">
      <alignment horizontal="center" vertical="center"/>
    </xf>
    <xf numFmtId="187" fontId="111" fillId="0" borderId="18" xfId="0" applyNumberFormat="1" applyFont="1" applyFill="1" applyBorder="1" applyAlignment="1">
      <alignment horizontal="center" vertical="center"/>
    </xf>
    <xf numFmtId="0" fontId="111" fillId="0" borderId="19" xfId="0" applyFont="1" applyFill="1" applyBorder="1" applyAlignment="1">
      <alignment horizontal="center" vertical="center"/>
    </xf>
    <xf numFmtId="0" fontId="111" fillId="0" borderId="43" xfId="0" applyFont="1" applyFill="1" applyBorder="1" applyAlignment="1">
      <alignment horizontal="center" vertical="center"/>
    </xf>
    <xf numFmtId="0" fontId="111" fillId="0" borderId="62" xfId="0" applyFont="1" applyFill="1" applyBorder="1" applyAlignment="1">
      <alignment horizontal="center" vertical="center"/>
    </xf>
    <xf numFmtId="187" fontId="111" fillId="0" borderId="19" xfId="0" applyNumberFormat="1" applyFont="1" applyFill="1" applyBorder="1" applyAlignment="1">
      <alignment horizontal="center" vertical="center"/>
    </xf>
    <xf numFmtId="0" fontId="112" fillId="0" borderId="0" xfId="0" applyFont="1" applyFill="1" applyBorder="1" applyAlignment="1">
      <alignment horizontal="center" vertical="center"/>
    </xf>
    <xf numFmtId="0" fontId="112" fillId="0" borderId="19" xfId="0" applyFont="1" applyFill="1" applyBorder="1" applyAlignment="1">
      <alignment horizontal="center" vertical="center"/>
    </xf>
    <xf numFmtId="0" fontId="82" fillId="0" borderId="10" xfId="0" applyFont="1" applyFill="1" applyBorder="1" applyAlignment="1">
      <alignment horizontal="center" vertical="center" wrapText="1"/>
    </xf>
    <xf numFmtId="0" fontId="0" fillId="0" borderId="18" xfId="0" applyFill="1" applyBorder="1"/>
    <xf numFmtId="0" fontId="4" fillId="0" borderId="19" xfId="0" applyFont="1" applyFill="1" applyBorder="1" applyAlignment="1">
      <alignment horizontal="center" vertical="center"/>
    </xf>
    <xf numFmtId="0" fontId="0" fillId="0" borderId="19" xfId="0" applyFill="1" applyBorder="1"/>
    <xf numFmtId="187" fontId="111" fillId="0" borderId="18" xfId="0" applyNumberFormat="1" applyFont="1" applyFill="1" applyBorder="1" applyAlignment="1">
      <alignment horizontal="center" vertical="center" wrapText="1"/>
    </xf>
    <xf numFmtId="3" fontId="14" fillId="0" borderId="0" xfId="0" applyNumberFormat="1" applyFont="1" applyFill="1" applyAlignment="1">
      <alignment vertical="center"/>
    </xf>
    <xf numFmtId="186" fontId="85" fillId="0" borderId="19" xfId="42" applyNumberFormat="1" applyFont="1" applyFill="1" applyBorder="1" applyAlignment="1">
      <alignment horizontal="center" vertical="center" wrapText="1"/>
    </xf>
    <xf numFmtId="15" fontId="15" fillId="0" borderId="10" xfId="0" applyNumberFormat="1" applyFont="1" applyFill="1" applyBorder="1" applyAlignment="1">
      <alignment horizontal="center" vertical="center" wrapText="1"/>
    </xf>
    <xf numFmtId="0" fontId="78" fillId="27" borderId="10" xfId="0" applyFont="1" applyFill="1" applyBorder="1" applyAlignment="1">
      <alignment horizontal="center" vertical="center" wrapText="1"/>
    </xf>
    <xf numFmtId="0" fontId="81" fillId="27" borderId="10" xfId="0" applyFont="1" applyFill="1" applyBorder="1" applyAlignment="1">
      <alignment horizontal="center" vertical="center" wrapText="1"/>
    </xf>
    <xf numFmtId="0" fontId="86" fillId="27" borderId="10" xfId="0" applyFont="1" applyFill="1" applyBorder="1" applyAlignment="1">
      <alignment horizontal="center" vertical="center" wrapText="1"/>
    </xf>
    <xf numFmtId="3" fontId="16" fillId="0" borderId="10" xfId="0" applyNumberFormat="1" applyFont="1" applyFill="1" applyBorder="1" applyAlignment="1">
      <alignment horizontal="center" vertical="center"/>
    </xf>
    <xf numFmtId="0" fontId="18" fillId="0" borderId="0" xfId="0" applyFont="1" applyAlignment="1">
      <alignment horizontal="left" vertical="top" wrapText="1"/>
    </xf>
    <xf numFmtId="0" fontId="13" fillId="0" borderId="0" xfId="0" applyFont="1" applyFill="1" applyAlignment="1">
      <alignment horizontal="left" vertical="center" wrapText="1"/>
    </xf>
    <xf numFmtId="0" fontId="5" fillId="0" borderId="0" xfId="0" applyFont="1" applyFill="1" applyAlignment="1">
      <alignment horizontal="left" vertical="center"/>
    </xf>
    <xf numFmtId="0" fontId="13" fillId="0" borderId="0" xfId="0" applyFont="1" applyFill="1" applyAlignment="1">
      <alignment vertical="center" wrapText="1"/>
    </xf>
    <xf numFmtId="0" fontId="13" fillId="0" borderId="0" xfId="0" applyFont="1" applyAlignment="1">
      <alignment horizontal="left" vertical="top" wrapText="1"/>
    </xf>
    <xf numFmtId="0" fontId="16" fillId="0" borderId="0" xfId="0" applyFont="1" applyAlignment="1">
      <alignment horizontal="left" vertical="center"/>
    </xf>
    <xf numFmtId="0" fontId="13" fillId="0" borderId="0" xfId="0" applyFont="1" applyAlignment="1">
      <alignment horizontal="left" vertical="top"/>
    </xf>
    <xf numFmtId="0" fontId="13" fillId="0" borderId="0" xfId="0" applyFont="1" applyAlignment="1">
      <alignment horizontal="left" vertical="center"/>
    </xf>
    <xf numFmtId="0" fontId="5" fillId="0" borderId="0" xfId="0"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horizontal="left" vertical="top" wrapText="1"/>
    </xf>
    <xf numFmtId="0" fontId="18" fillId="0" borderId="0" xfId="0" applyFont="1" applyFill="1" applyAlignment="1">
      <alignment horizontal="left" vertical="top" wrapText="1"/>
    </xf>
    <xf numFmtId="0" fontId="13" fillId="0" borderId="0" xfId="0" applyFont="1" applyFill="1" applyAlignment="1">
      <alignment horizontal="center" vertical="top" wrapText="1"/>
    </xf>
    <xf numFmtId="0" fontId="53" fillId="0" borderId="0" xfId="0" applyFont="1" applyAlignment="1">
      <alignment horizontal="center" vertical="center"/>
    </xf>
    <xf numFmtId="49" fontId="53" fillId="0" borderId="0" xfId="0" applyNumberFormat="1" applyFont="1" applyAlignment="1">
      <alignment horizontal="left" vertical="center"/>
    </xf>
    <xf numFmtId="0" fontId="5" fillId="0" borderId="0" xfId="0" applyFont="1" applyAlignment="1">
      <alignment horizontal="left" vertical="center"/>
    </xf>
    <xf numFmtId="0" fontId="77" fillId="0" borderId="0" xfId="0" applyFont="1" applyAlignment="1">
      <alignment horizontal="left" vertical="center" readingOrder="1"/>
    </xf>
    <xf numFmtId="0" fontId="15" fillId="0" borderId="0" xfId="0" applyFont="1" applyAlignment="1">
      <alignment horizontal="center" vertical="center"/>
    </xf>
    <xf numFmtId="0" fontId="5" fillId="26" borderId="0" xfId="0" applyFont="1" applyFill="1" applyAlignment="1">
      <alignment horizontal="left" vertical="center"/>
    </xf>
    <xf numFmtId="0" fontId="18" fillId="27" borderId="15" xfId="0" applyFont="1" applyFill="1" applyBorder="1" applyAlignment="1">
      <alignment horizontal="center" vertical="center" wrapText="1"/>
    </xf>
    <xf numFmtId="0" fontId="18" fillId="27" borderId="13" xfId="0" applyFont="1" applyFill="1" applyBorder="1" applyAlignment="1">
      <alignment horizontal="center" vertical="center" wrapText="1"/>
    </xf>
    <xf numFmtId="0" fontId="18" fillId="27" borderId="16" xfId="0" applyFont="1" applyFill="1" applyBorder="1" applyAlignment="1">
      <alignment horizontal="center" vertical="center" wrapText="1"/>
    </xf>
    <xf numFmtId="0" fontId="11" fillId="27" borderId="10" xfId="0" applyFont="1" applyFill="1" applyBorder="1" applyAlignment="1">
      <alignment horizontal="center" vertical="center" wrapText="1"/>
    </xf>
    <xf numFmtId="0" fontId="11" fillId="0" borderId="24" xfId="0" applyFont="1" applyFill="1" applyBorder="1" applyAlignment="1">
      <alignment horizontal="center"/>
    </xf>
    <xf numFmtId="0" fontId="11" fillId="0" borderId="25" xfId="0" applyFont="1" applyFill="1" applyBorder="1" applyAlignment="1">
      <alignment horizontal="center"/>
    </xf>
    <xf numFmtId="0" fontId="11" fillId="0" borderId="26" xfId="0" applyFont="1" applyFill="1" applyBorder="1" applyAlignment="1">
      <alignment horizontal="center"/>
    </xf>
    <xf numFmtId="0" fontId="5" fillId="0" borderId="8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10" xfId="0" applyFill="1" applyBorder="1" applyAlignment="1">
      <alignment horizontal="center"/>
    </xf>
    <xf numFmtId="0" fontId="11" fillId="0" borderId="1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4" xfId="0" applyFont="1" applyFill="1" applyBorder="1" applyAlignment="1">
      <alignment horizontal="center"/>
    </xf>
    <xf numFmtId="0" fontId="11" fillId="0" borderId="12" xfId="0" applyFont="1" applyFill="1" applyBorder="1" applyAlignment="1">
      <alignment horizontal="center"/>
    </xf>
    <xf numFmtId="0" fontId="11" fillId="0" borderId="17" xfId="0" applyFont="1" applyFill="1" applyBorder="1" applyAlignment="1">
      <alignment horizontal="center"/>
    </xf>
    <xf numFmtId="0" fontId="5" fillId="0" borderId="24" xfId="0" applyFont="1" applyFill="1" applyBorder="1" applyAlignment="1">
      <alignment horizontal="center"/>
    </xf>
    <xf numFmtId="0" fontId="5" fillId="0" borderId="25" xfId="0" applyFont="1" applyFill="1" applyBorder="1" applyAlignment="1">
      <alignment horizontal="center"/>
    </xf>
    <xf numFmtId="0" fontId="5" fillId="0" borderId="26" xfId="0" applyFont="1" applyFill="1" applyBorder="1" applyAlignment="1">
      <alignment horizontal="center"/>
    </xf>
    <xf numFmtId="15" fontId="11" fillId="0" borderId="10" xfId="0" applyNumberFormat="1" applyFont="1" applyFill="1" applyBorder="1" applyAlignment="1">
      <alignment horizontal="center" vertical="center" wrapText="1"/>
    </xf>
    <xf numFmtId="15" fontId="113" fillId="0" borderId="10" xfId="0" applyNumberFormat="1" applyFont="1" applyFill="1" applyBorder="1" applyAlignment="1">
      <alignment horizontal="center" vertical="center" wrapText="1"/>
    </xf>
    <xf numFmtId="3" fontId="11" fillId="0" borderId="18"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0" fontId="85" fillId="0" borderId="10" xfId="0" applyFont="1" applyFill="1" applyBorder="1" applyAlignment="1">
      <alignment horizontal="center" vertical="center" wrapText="1"/>
    </xf>
    <xf numFmtId="3" fontId="11" fillId="27" borderId="21" xfId="0" applyNumberFormat="1" applyFont="1" applyFill="1" applyBorder="1" applyAlignment="1">
      <alignment horizontal="center" vertical="center"/>
    </xf>
    <xf numFmtId="186" fontId="113" fillId="0" borderId="15" xfId="43" applyNumberFormat="1" applyFont="1" applyFill="1" applyBorder="1" applyAlignment="1">
      <alignment horizontal="center" vertical="center" wrapText="1"/>
    </xf>
    <xf numFmtId="186" fontId="113" fillId="0" borderId="13" xfId="43" applyNumberFormat="1" applyFont="1" applyFill="1" applyBorder="1" applyAlignment="1">
      <alignment horizontal="center" vertical="center" wrapText="1"/>
    </xf>
    <xf numFmtId="0" fontId="5" fillId="0" borderId="24" xfId="0" applyFont="1" applyFill="1" applyBorder="1" applyAlignment="1">
      <alignment horizontal="center" vertical="center"/>
    </xf>
    <xf numFmtId="0" fontId="85" fillId="0" borderId="15" xfId="0" applyFont="1" applyFill="1" applyBorder="1" applyAlignment="1">
      <alignment horizontal="center" vertical="center" wrapText="1"/>
    </xf>
    <xf numFmtId="15" fontId="113" fillId="0" borderId="15" xfId="0"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4" xfId="0" applyFont="1" applyFill="1" applyBorder="1" applyAlignment="1">
      <alignment horizontal="center" vertical="center" wrapText="1"/>
    </xf>
    <xf numFmtId="15" fontId="9" fillId="0" borderId="18" xfId="0" applyNumberFormat="1" applyFont="1" applyFill="1" applyBorder="1" applyAlignment="1">
      <alignment horizontal="center" vertical="center" wrapText="1"/>
    </xf>
    <xf numFmtId="15" fontId="9" fillId="0" borderId="0" xfId="0" applyNumberFormat="1" applyFont="1" applyFill="1" applyBorder="1" applyAlignment="1">
      <alignment horizontal="center" vertical="center" wrapText="1"/>
    </xf>
    <xf numFmtId="15" fontId="11" fillId="0" borderId="14" xfId="0" applyNumberFormat="1" applyFont="1" applyFill="1" applyBorder="1" applyAlignment="1">
      <alignment horizontal="center" vertical="center" wrapText="1"/>
    </xf>
    <xf numFmtId="15" fontId="11" fillId="0" borderId="12" xfId="0" applyNumberFormat="1" applyFont="1" applyFill="1" applyBorder="1" applyAlignment="1">
      <alignment horizontal="center" vertical="center" wrapText="1"/>
    </xf>
    <xf numFmtId="15" fontId="11" fillId="0" borderId="17" xfId="0" applyNumberFormat="1" applyFont="1" applyFill="1" applyBorder="1" applyAlignment="1">
      <alignment horizontal="center" vertical="center" wrapText="1"/>
    </xf>
    <xf numFmtId="0" fontId="5" fillId="0" borderId="83" xfId="0" applyFont="1" applyBorder="1" applyAlignment="1">
      <alignment horizontal="center" vertical="center"/>
    </xf>
    <xf numFmtId="4" fontId="11" fillId="0" borderId="10" xfId="0" applyNumberFormat="1" applyFont="1" applyFill="1" applyBorder="1" applyAlignment="1">
      <alignment horizontal="center" vertical="center"/>
    </xf>
    <xf numFmtId="0" fontId="11" fillId="0" borderId="10" xfId="0" applyFont="1" applyFill="1" applyBorder="1" applyAlignment="1">
      <alignment horizontal="center" vertical="center"/>
    </xf>
    <xf numFmtId="4" fontId="11" fillId="0" borderId="16" xfId="0" applyNumberFormat="1" applyFont="1" applyFill="1" applyBorder="1" applyAlignment="1">
      <alignment horizontal="center" vertical="center"/>
    </xf>
    <xf numFmtId="0" fontId="11" fillId="0" borderId="15" xfId="0" applyFont="1" applyFill="1" applyBorder="1" applyAlignment="1">
      <alignment horizontal="center" vertical="center"/>
    </xf>
    <xf numFmtId="3" fontId="11" fillId="0" borderId="15" xfId="0"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3" fontId="11" fillId="0" borderId="16" xfId="0" applyNumberFormat="1" applyFont="1" applyFill="1" applyBorder="1" applyAlignment="1">
      <alignment horizontal="center" vertical="center"/>
    </xf>
    <xf numFmtId="186" fontId="113" fillId="0" borderId="16" xfId="43" applyNumberFormat="1"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3" fontId="11" fillId="0" borderId="13" xfId="0" applyNumberFormat="1" applyFont="1" applyFill="1" applyBorder="1" applyAlignment="1">
      <alignment horizontal="center" vertical="center" wrapText="1"/>
    </xf>
    <xf numFmtId="3" fontId="11" fillId="0" borderId="16" xfId="0" applyNumberFormat="1" applyFont="1" applyFill="1" applyBorder="1" applyAlignment="1">
      <alignment horizontal="center" vertical="center" wrapText="1"/>
    </xf>
    <xf numFmtId="3" fontId="11" fillId="0" borderId="25" xfId="0"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15" fontId="11" fillId="0" borderId="16" xfId="0" applyNumberFormat="1" applyFont="1" applyFill="1" applyBorder="1" applyAlignment="1">
      <alignment horizontal="center" vertical="center" wrapText="1"/>
    </xf>
    <xf numFmtId="15" fontId="11" fillId="0" borderId="83" xfId="0" applyNumberFormat="1" applyFont="1" applyFill="1" applyBorder="1" applyAlignment="1">
      <alignment horizontal="center" vertical="center" wrapText="1"/>
    </xf>
    <xf numFmtId="15" fontId="11" fillId="0" borderId="15" xfId="0" applyNumberFormat="1"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0" xfId="0" applyFont="1" applyFill="1" applyBorder="1" applyAlignment="1">
      <alignment horizontal="center" vertical="center"/>
    </xf>
    <xf numFmtId="0" fontId="85" fillId="0" borderId="68" xfId="0" applyFont="1" applyFill="1" applyBorder="1" applyAlignment="1">
      <alignment horizontal="center" vertical="center" wrapText="1"/>
    </xf>
    <xf numFmtId="0" fontId="85" fillId="0" borderId="66" xfId="0" applyFont="1" applyFill="1" applyBorder="1" applyAlignment="1">
      <alignment horizontal="center" vertical="center" wrapText="1"/>
    </xf>
    <xf numFmtId="0" fontId="85" fillId="0" borderId="67" xfId="0" applyFont="1" applyFill="1" applyBorder="1" applyAlignment="1">
      <alignment horizontal="center" vertical="center" wrapText="1"/>
    </xf>
    <xf numFmtId="3" fontId="11" fillId="0" borderId="83" xfId="0" applyNumberFormat="1" applyFont="1" applyFill="1" applyBorder="1" applyAlignment="1">
      <alignment horizontal="center" vertical="center" wrapText="1"/>
    </xf>
    <xf numFmtId="3" fontId="11" fillId="0" borderId="24" xfId="0" applyNumberFormat="1" applyFont="1" applyFill="1" applyBorder="1" applyAlignment="1">
      <alignment horizontal="center" vertical="center" wrapText="1"/>
    </xf>
    <xf numFmtId="3" fontId="14" fillId="0" borderId="10" xfId="0" applyNumberFormat="1" applyFont="1" applyFill="1" applyBorder="1" applyAlignment="1">
      <alignment horizontal="left" vertical="center" wrapText="1"/>
    </xf>
    <xf numFmtId="3" fontId="5" fillId="0" borderId="10" xfId="0" applyNumberFormat="1"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12" xfId="0" applyFont="1" applyFill="1" applyBorder="1" applyAlignment="1">
      <alignment horizontal="center" vertical="center" wrapText="1"/>
    </xf>
    <xf numFmtId="0" fontId="85" fillId="0" borderId="17" xfId="0" applyFont="1" applyFill="1" applyBorder="1" applyAlignment="1">
      <alignment horizontal="center" vertical="center" wrapText="1"/>
    </xf>
    <xf numFmtId="0" fontId="11" fillId="0" borderId="13" xfId="0" applyFont="1" applyFill="1" applyBorder="1" applyAlignment="1">
      <alignment horizontal="center" vertical="center"/>
    </xf>
    <xf numFmtId="0" fontId="11" fillId="0" borderId="16" xfId="0" applyFont="1" applyFill="1" applyBorder="1" applyAlignment="1">
      <alignment horizontal="center" vertical="center"/>
    </xf>
    <xf numFmtId="3" fontId="85" fillId="0" borderId="15" xfId="0" applyNumberFormat="1" applyFont="1" applyFill="1" applyBorder="1" applyAlignment="1">
      <alignment horizontal="center" vertical="center" wrapText="1"/>
    </xf>
    <xf numFmtId="3" fontId="85" fillId="0" borderId="13" xfId="0" applyNumberFormat="1" applyFont="1" applyFill="1" applyBorder="1" applyAlignment="1">
      <alignment horizontal="center" vertical="center" wrapText="1"/>
    </xf>
    <xf numFmtId="3" fontId="85" fillId="0" borderId="16" xfId="0" applyNumberFormat="1" applyFont="1" applyFill="1" applyBorder="1" applyAlignment="1">
      <alignment horizontal="center" vertical="center" wrapText="1"/>
    </xf>
    <xf numFmtId="15" fontId="11" fillId="0" borderId="13" xfId="0" applyNumberFormat="1" applyFont="1" applyFill="1" applyBorder="1" applyAlignment="1">
      <alignment horizontal="center" vertical="center" wrapText="1"/>
    </xf>
    <xf numFmtId="0" fontId="11" fillId="0" borderId="57" xfId="0" applyFont="1" applyBorder="1" applyAlignment="1">
      <alignment horizontal="center" vertical="center"/>
    </xf>
    <xf numFmtId="0" fontId="11" fillId="0" borderId="60" xfId="0" applyFont="1" applyBorder="1" applyAlignment="1">
      <alignment horizontal="center" vertical="center"/>
    </xf>
    <xf numFmtId="0" fontId="11" fillId="0" borderId="31" xfId="0" applyFont="1" applyBorder="1" applyAlignment="1">
      <alignment horizontal="center" vertical="center"/>
    </xf>
    <xf numFmtId="15" fontId="11" fillId="0" borderId="18" xfId="0" applyNumberFormat="1" applyFont="1" applyFill="1" applyBorder="1" applyAlignment="1">
      <alignment horizontal="center" vertical="center" wrapText="1"/>
    </xf>
    <xf numFmtId="15" fontId="11" fillId="0" borderId="0" xfId="0" applyNumberFormat="1" applyFont="1" applyFill="1" applyBorder="1" applyAlignment="1">
      <alignment horizontal="center" vertical="center" wrapText="1"/>
    </xf>
    <xf numFmtId="15" fontId="11" fillId="0" borderId="19" xfId="0" applyNumberFormat="1" applyFont="1" applyFill="1" applyBorder="1" applyAlignment="1">
      <alignment horizontal="center" vertical="center" wrapText="1"/>
    </xf>
    <xf numFmtId="0" fontId="11" fillId="0" borderId="59" xfId="0" applyFont="1" applyBorder="1" applyAlignment="1">
      <alignment horizontal="center" vertical="center"/>
    </xf>
    <xf numFmtId="0" fontId="11" fillId="0" borderId="61" xfId="0" applyFont="1" applyBorder="1" applyAlignment="1">
      <alignment horizontal="center" vertical="center"/>
    </xf>
    <xf numFmtId="0" fontId="11" fillId="0" borderId="63" xfId="0" applyFont="1" applyBorder="1" applyAlignment="1">
      <alignment horizontal="center" vertical="center"/>
    </xf>
    <xf numFmtId="0" fontId="85" fillId="0" borderId="69"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4" fontId="11" fillId="0" borderId="14" xfId="0" applyNumberFormat="1" applyFont="1" applyFill="1" applyBorder="1" applyAlignment="1">
      <alignment horizontal="center" vertical="center"/>
    </xf>
    <xf numFmtId="4" fontId="11" fillId="0" borderId="12" xfId="0" applyNumberFormat="1" applyFont="1" applyFill="1" applyBorder="1" applyAlignment="1">
      <alignment horizontal="center" vertical="center"/>
    </xf>
    <xf numFmtId="4" fontId="11" fillId="0" borderId="17" xfId="0" applyNumberFormat="1" applyFont="1" applyFill="1" applyBorder="1" applyAlignment="1">
      <alignment horizontal="center" vertical="center"/>
    </xf>
    <xf numFmtId="0" fontId="11" fillId="0" borderId="58" xfId="0" applyFont="1" applyFill="1" applyBorder="1" applyAlignment="1">
      <alignment horizontal="center" vertical="center"/>
    </xf>
    <xf numFmtId="0" fontId="11" fillId="0" borderId="47" xfId="0" applyFont="1" applyFill="1" applyBorder="1" applyAlignment="1">
      <alignment horizontal="center" vertical="center"/>
    </xf>
    <xf numFmtId="3" fontId="11" fillId="0" borderId="10" xfId="0" applyNumberFormat="1" applyFont="1" applyFill="1" applyBorder="1" applyAlignment="1">
      <alignment horizontal="center" vertical="center" wrapText="1"/>
    </xf>
    <xf numFmtId="0" fontId="11" fillId="0" borderId="19" xfId="0" applyFont="1" applyFill="1" applyBorder="1" applyAlignment="1">
      <alignment horizontal="center" vertical="center"/>
    </xf>
    <xf numFmtId="3" fontId="11" fillId="0" borderId="10" xfId="0" applyNumberFormat="1" applyFont="1" applyFill="1" applyBorder="1" applyAlignment="1">
      <alignment horizontal="center" vertical="center"/>
    </xf>
    <xf numFmtId="3" fontId="1" fillId="0" borderId="10" xfId="0" applyNumberFormat="1" applyFont="1" applyFill="1" applyBorder="1" applyAlignment="1">
      <alignment horizontal="left" vertical="center" wrapText="1"/>
    </xf>
    <xf numFmtId="3" fontId="5" fillId="0" borderId="10" xfId="0" applyNumberFormat="1" applyFont="1" applyBorder="1" applyAlignment="1">
      <alignment horizontal="center" vertical="center" wrapText="1"/>
    </xf>
    <xf numFmtId="3" fontId="11" fillId="0" borderId="68" xfId="0" applyNumberFormat="1" applyFont="1" applyFill="1" applyBorder="1" applyAlignment="1">
      <alignment horizontal="center" vertical="center" wrapText="1"/>
    </xf>
    <xf numFmtId="3" fontId="11" fillId="0" borderId="66" xfId="0" applyNumberFormat="1" applyFont="1" applyFill="1" applyBorder="1" applyAlignment="1">
      <alignment horizontal="center" vertical="center" wrapText="1"/>
    </xf>
    <xf numFmtId="3" fontId="11" fillId="0" borderId="69" xfId="0" applyNumberFormat="1" applyFont="1" applyFill="1" applyBorder="1" applyAlignment="1">
      <alignment horizontal="center" vertical="center" wrapText="1"/>
    </xf>
    <xf numFmtId="3" fontId="11" fillId="0" borderId="10" xfId="0" applyNumberFormat="1" applyFont="1" applyBorder="1" applyAlignment="1">
      <alignment horizontal="center" vertical="center" wrapText="1"/>
    </xf>
    <xf numFmtId="0" fontId="11" fillId="0" borderId="57"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42" xfId="0" applyFont="1" applyFill="1" applyBorder="1" applyAlignment="1">
      <alignment horizontal="center" vertical="center"/>
    </xf>
    <xf numFmtId="0" fontId="85" fillId="0" borderId="13" xfId="0" applyFont="1" applyFill="1" applyBorder="1" applyAlignment="1">
      <alignment horizontal="center" vertical="center" wrapText="1"/>
    </xf>
    <xf numFmtId="0" fontId="85" fillId="0" borderId="16" xfId="0" applyFont="1" applyFill="1" applyBorder="1" applyAlignment="1">
      <alignment horizontal="center" vertical="center" wrapText="1"/>
    </xf>
    <xf numFmtId="0" fontId="11" fillId="0" borderId="3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63" xfId="0" applyFont="1" applyFill="1" applyBorder="1" applyAlignment="1">
      <alignment horizontal="center" vertical="center"/>
    </xf>
    <xf numFmtId="0" fontId="11" fillId="0" borderId="79" xfId="0" applyFont="1" applyFill="1" applyBorder="1" applyAlignment="1">
      <alignment horizontal="center" vertical="center" wrapText="1"/>
    </xf>
    <xf numFmtId="0" fontId="11" fillId="0" borderId="87" xfId="0" applyFont="1" applyFill="1" applyBorder="1" applyAlignment="1">
      <alignment horizontal="center" vertical="center" wrapText="1"/>
    </xf>
    <xf numFmtId="0" fontId="11" fillId="0" borderId="88" xfId="0" applyFont="1" applyFill="1" applyBorder="1" applyAlignment="1">
      <alignment horizontal="center" vertical="center" wrapText="1"/>
    </xf>
    <xf numFmtId="15" fontId="113" fillId="0" borderId="13" xfId="0" applyNumberFormat="1" applyFont="1" applyFill="1" applyBorder="1" applyAlignment="1">
      <alignment horizontal="center" vertical="center" wrapText="1"/>
    </xf>
    <xf numFmtId="15" fontId="113" fillId="0" borderId="16" xfId="0" applyNumberFormat="1" applyFont="1" applyFill="1" applyBorder="1" applyAlignment="1">
      <alignment horizontal="center" vertical="center" wrapText="1"/>
    </xf>
    <xf numFmtId="0" fontId="113" fillId="0" borderId="10" xfId="0" applyFont="1" applyFill="1" applyBorder="1" applyAlignment="1">
      <alignment horizontal="center" vertical="center" wrapText="1"/>
    </xf>
    <xf numFmtId="3" fontId="85" fillId="0" borderId="68" xfId="0" applyNumberFormat="1" applyFont="1" applyFill="1" applyBorder="1" applyAlignment="1">
      <alignment horizontal="center" vertical="center" wrapText="1"/>
    </xf>
    <xf numFmtId="3" fontId="85" fillId="0" borderId="66" xfId="0" applyNumberFormat="1" applyFont="1" applyFill="1" applyBorder="1" applyAlignment="1">
      <alignment horizontal="center" vertical="center" wrapText="1"/>
    </xf>
    <xf numFmtId="3" fontId="85" fillId="0" borderId="69"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3" fillId="0" borderId="15" xfId="0" applyFont="1" applyFill="1" applyBorder="1" applyAlignment="1">
      <alignment horizontal="center" vertical="center" wrapText="1"/>
    </xf>
    <xf numFmtId="0" fontId="113" fillId="0" borderId="13" xfId="0" applyFont="1" applyFill="1" applyBorder="1" applyAlignment="1">
      <alignment horizontal="center" vertical="center" wrapText="1"/>
    </xf>
    <xf numFmtId="0" fontId="113" fillId="0" borderId="16" xfId="0" applyFont="1" applyFill="1" applyBorder="1" applyAlignment="1">
      <alignment horizontal="center" vertical="center" wrapText="1"/>
    </xf>
    <xf numFmtId="3" fontId="85" fillId="0" borderId="15" xfId="0" applyNumberFormat="1" applyFont="1" applyFill="1" applyBorder="1" applyAlignment="1">
      <alignment horizontal="center" vertical="center"/>
    </xf>
    <xf numFmtId="3" fontId="85" fillId="0" borderId="13" xfId="0" applyNumberFormat="1" applyFont="1" applyFill="1" applyBorder="1" applyAlignment="1">
      <alignment horizontal="center" vertical="center"/>
    </xf>
    <xf numFmtId="3" fontId="85" fillId="0" borderId="16" xfId="0" applyNumberFormat="1" applyFont="1" applyFill="1" applyBorder="1" applyAlignment="1">
      <alignment horizontal="center" vertical="center"/>
    </xf>
    <xf numFmtId="3" fontId="85" fillId="0" borderId="70" xfId="0" applyNumberFormat="1" applyFont="1" applyFill="1" applyBorder="1" applyAlignment="1">
      <alignment horizontal="center" vertical="center" wrapText="1"/>
    </xf>
    <xf numFmtId="3" fontId="85" fillId="0" borderId="67" xfId="0" applyNumberFormat="1" applyFont="1" applyFill="1" applyBorder="1" applyAlignment="1">
      <alignment horizontal="center" vertical="center" wrapText="1"/>
    </xf>
    <xf numFmtId="0" fontId="11" fillId="0" borderId="96"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99" xfId="0" applyFont="1" applyFill="1" applyBorder="1" applyAlignment="1">
      <alignment horizontal="center" vertical="center"/>
    </xf>
    <xf numFmtId="0" fontId="11" fillId="0" borderId="100" xfId="0" applyFont="1" applyFill="1" applyBorder="1" applyAlignment="1">
      <alignment horizontal="center" vertical="center"/>
    </xf>
    <xf numFmtId="0" fontId="11" fillId="0" borderId="101" xfId="0" applyFont="1" applyFill="1" applyBorder="1" applyAlignment="1">
      <alignment horizontal="center" vertical="center"/>
    </xf>
    <xf numFmtId="0" fontId="11" fillId="0" borderId="102" xfId="0" applyFont="1" applyFill="1" applyBorder="1" applyAlignment="1">
      <alignment horizontal="center" vertical="center"/>
    </xf>
    <xf numFmtId="0" fontId="11" fillId="0" borderId="103" xfId="0" applyFont="1" applyFill="1" applyBorder="1" applyAlignment="1">
      <alignment horizontal="center" vertical="center"/>
    </xf>
    <xf numFmtId="0" fontId="11" fillId="0" borderId="104" xfId="0" applyFont="1" applyFill="1" applyBorder="1" applyAlignment="1">
      <alignment horizontal="center" vertical="center"/>
    </xf>
    <xf numFmtId="0" fontId="49" fillId="0" borderId="21" xfId="0" applyFont="1" applyBorder="1" applyAlignment="1">
      <alignment horizontal="center" vertical="center"/>
    </xf>
    <xf numFmtId="0" fontId="49" fillId="0" borderId="92" xfId="0" applyFont="1" applyBorder="1" applyAlignment="1">
      <alignment horizontal="center" vertical="center"/>
    </xf>
    <xf numFmtId="0" fontId="49" fillId="0" borderId="83" xfId="0" applyFont="1" applyBorder="1" applyAlignment="1">
      <alignment horizontal="center" vertical="center"/>
    </xf>
    <xf numFmtId="0" fontId="12" fillId="0" borderId="19" xfId="0" applyFont="1" applyBorder="1" applyAlignment="1">
      <alignment horizontal="left" vertical="center"/>
    </xf>
    <xf numFmtId="3" fontId="11" fillId="0" borderId="93" xfId="0" applyNumberFormat="1" applyFont="1" applyBorder="1" applyAlignment="1">
      <alignment horizontal="center" vertical="center" wrapText="1"/>
    </xf>
    <xf numFmtId="3" fontId="11" fillId="0" borderId="94" xfId="0" applyNumberFormat="1" applyFont="1" applyBorder="1" applyAlignment="1">
      <alignment horizontal="center" vertical="center" wrapText="1"/>
    </xf>
    <xf numFmtId="3" fontId="11" fillId="0" borderId="95" xfId="0" applyNumberFormat="1" applyFont="1" applyBorder="1" applyAlignment="1">
      <alignment horizontal="center" vertical="center" wrapText="1"/>
    </xf>
    <xf numFmtId="0" fontId="59" fillId="0" borderId="96" xfId="0" applyFont="1" applyBorder="1" applyAlignment="1">
      <alignment horizontal="center" vertical="center" wrapText="1"/>
    </xf>
    <xf numFmtId="0" fontId="59" fillId="0" borderId="45" xfId="0" applyFont="1" applyBorder="1" applyAlignment="1">
      <alignment horizontal="center" vertical="center" wrapText="1"/>
    </xf>
    <xf numFmtId="0" fontId="59" fillId="0" borderId="97" xfId="0" applyFont="1" applyBorder="1" applyAlignment="1">
      <alignment horizontal="center" vertical="center" wrapText="1"/>
    </xf>
    <xf numFmtId="0" fontId="85" fillId="0" borderId="98" xfId="0" applyFont="1" applyFill="1" applyBorder="1" applyAlignment="1">
      <alignment horizontal="center" vertical="center" wrapText="1"/>
    </xf>
    <xf numFmtId="0" fontId="85" fillId="0" borderId="85" xfId="0" applyFont="1" applyFill="1" applyBorder="1" applyAlignment="1">
      <alignment horizontal="center" vertical="center" wrapText="1"/>
    </xf>
    <xf numFmtId="0" fontId="85" fillId="0" borderId="86" xfId="0" applyFont="1" applyFill="1" applyBorder="1" applyAlignment="1">
      <alignment horizontal="center" vertical="center" wrapText="1"/>
    </xf>
    <xf numFmtId="0" fontId="89" fillId="0" borderId="84" xfId="0" applyFont="1" applyFill="1" applyBorder="1" applyAlignment="1">
      <alignment horizontal="center" vertical="center" wrapText="1"/>
    </xf>
    <xf numFmtId="0" fontId="89" fillId="0" borderId="85" xfId="0" applyFont="1" applyFill="1" applyBorder="1" applyAlignment="1">
      <alignment horizontal="center" vertical="center" wrapText="1"/>
    </xf>
    <xf numFmtId="0" fontId="89" fillId="0" borderId="86" xfId="0" applyFont="1" applyFill="1" applyBorder="1" applyAlignment="1">
      <alignment horizontal="center" vertical="center" wrapText="1"/>
    </xf>
    <xf numFmtId="3" fontId="11" fillId="0" borderId="68" xfId="0" applyNumberFormat="1" applyFont="1" applyBorder="1" applyAlignment="1">
      <alignment horizontal="center" vertical="center" wrapText="1"/>
    </xf>
    <xf numFmtId="3" fontId="11" fillId="0" borderId="66" xfId="0" applyNumberFormat="1" applyFont="1" applyBorder="1" applyAlignment="1">
      <alignment horizontal="center" vertical="center" wrapText="1"/>
    </xf>
    <xf numFmtId="3" fontId="11" fillId="0" borderId="69" xfId="0" applyNumberFormat="1" applyFont="1" applyBorder="1" applyAlignment="1">
      <alignment horizontal="center" vertical="center" wrapText="1"/>
    </xf>
    <xf numFmtId="17" fontId="85" fillId="0" borderId="68" xfId="0" applyNumberFormat="1" applyFont="1" applyFill="1" applyBorder="1" applyAlignment="1">
      <alignment horizontal="center" vertical="center" wrapText="1"/>
    </xf>
    <xf numFmtId="17" fontId="85" fillId="0" borderId="66" xfId="0" applyNumberFormat="1" applyFont="1" applyFill="1" applyBorder="1" applyAlignment="1">
      <alignment horizontal="center" vertical="center" wrapText="1"/>
    </xf>
    <xf numFmtId="17" fontId="85" fillId="0" borderId="67" xfId="0" applyNumberFormat="1" applyFont="1" applyFill="1" applyBorder="1" applyAlignment="1">
      <alignment horizontal="center" vertical="center" wrapText="1"/>
    </xf>
    <xf numFmtId="0" fontId="59" fillId="0" borderId="79" xfId="0" applyFont="1" applyBorder="1" applyAlignment="1">
      <alignment horizontal="center" vertical="center" wrapText="1"/>
    </xf>
    <xf numFmtId="0" fontId="59" fillId="0" borderId="87" xfId="0" applyFont="1" applyBorder="1" applyAlignment="1">
      <alignment horizontal="center" vertical="center" wrapText="1"/>
    </xf>
    <xf numFmtId="0" fontId="59" fillId="0" borderId="91" xfId="0" applyFont="1" applyBorder="1" applyAlignment="1">
      <alignment horizontal="center" vertical="center" wrapText="1"/>
    </xf>
    <xf numFmtId="3" fontId="11" fillId="0" borderId="67" xfId="0" applyNumberFormat="1" applyFont="1" applyFill="1" applyBorder="1" applyAlignment="1">
      <alignment horizontal="center" vertical="center" wrapText="1"/>
    </xf>
    <xf numFmtId="191" fontId="11" fillId="0" borderId="16" xfId="28" applyNumberFormat="1" applyFont="1" applyFill="1" applyBorder="1" applyAlignment="1">
      <alignment horizontal="center" vertical="center" wrapText="1"/>
    </xf>
    <xf numFmtId="191" fontId="11" fillId="0" borderId="10" xfId="28" applyNumberFormat="1" applyFont="1" applyFill="1" applyBorder="1" applyAlignment="1">
      <alignment horizontal="center" vertical="center" wrapText="1"/>
    </xf>
    <xf numFmtId="17" fontId="85" fillId="0" borderId="69" xfId="0" applyNumberFormat="1"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42" xfId="0" applyFont="1" applyFill="1" applyBorder="1" applyAlignment="1">
      <alignment horizontal="center" vertical="center" wrapText="1"/>
    </xf>
    <xf numFmtId="3" fontId="11" fillId="0" borderId="15" xfId="0" applyNumberFormat="1" applyFont="1" applyBorder="1" applyAlignment="1">
      <alignment horizontal="center" vertical="center" wrapText="1"/>
    </xf>
    <xf numFmtId="3" fontId="11" fillId="0" borderId="13" xfId="0" applyNumberFormat="1" applyFont="1" applyBorder="1" applyAlignment="1">
      <alignment horizontal="center" vertical="center" wrapText="1"/>
    </xf>
    <xf numFmtId="3" fontId="11" fillId="0" borderId="16" xfId="0" applyNumberFormat="1" applyFont="1" applyBorder="1" applyAlignment="1">
      <alignment horizontal="center" vertical="center" wrapText="1"/>
    </xf>
    <xf numFmtId="3" fontId="11" fillId="0" borderId="89" xfId="0" applyNumberFormat="1" applyFont="1" applyBorder="1" applyAlignment="1">
      <alignment horizontal="center" vertical="center" wrapText="1"/>
    </xf>
    <xf numFmtId="3" fontId="11" fillId="0" borderId="90" xfId="0" applyNumberFormat="1" applyFont="1" applyBorder="1" applyAlignment="1">
      <alignment horizontal="center" vertical="center" wrapText="1"/>
    </xf>
    <xf numFmtId="3" fontId="11" fillId="0" borderId="48" xfId="0" applyNumberFormat="1" applyFont="1" applyBorder="1" applyAlignment="1">
      <alignment horizontal="center" vertical="center" wrapText="1"/>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3" fontId="11" fillId="0" borderId="84" xfId="0" applyNumberFormat="1" applyFont="1" applyFill="1" applyBorder="1" applyAlignment="1">
      <alignment horizontal="center" vertical="center" wrapText="1"/>
    </xf>
    <xf numFmtId="3" fontId="11" fillId="0" borderId="85" xfId="0" applyNumberFormat="1" applyFont="1" applyFill="1" applyBorder="1" applyAlignment="1">
      <alignment horizontal="center" vertical="center" wrapText="1"/>
    </xf>
    <xf numFmtId="3" fontId="11" fillId="0" borderId="86" xfId="0" applyNumberFormat="1" applyFont="1" applyFill="1" applyBorder="1" applyAlignment="1">
      <alignment horizontal="center" vertical="center" wrapText="1"/>
    </xf>
    <xf numFmtId="0" fontId="59" fillId="0" borderId="88" xfId="0" applyFont="1" applyBorder="1" applyAlignment="1">
      <alignment horizontal="center" vertical="center" wrapText="1"/>
    </xf>
    <xf numFmtId="3" fontId="11" fillId="0" borderId="70" xfId="0" applyNumberFormat="1" applyFont="1" applyFill="1" applyBorder="1" applyAlignment="1">
      <alignment horizontal="center" vertical="center" wrapText="1"/>
    </xf>
    <xf numFmtId="0" fontId="11" fillId="0" borderId="83"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3" fontId="11" fillId="0" borderId="18"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19" xfId="0" applyNumberFormat="1" applyFont="1" applyFill="1" applyBorder="1" applyAlignment="1">
      <alignment horizontal="center" vertical="center" wrapText="1"/>
    </xf>
    <xf numFmtId="3" fontId="11" fillId="0" borderId="19" xfId="0" applyNumberFormat="1" applyFont="1" applyFill="1" applyBorder="1" applyAlignment="1">
      <alignment horizontal="center" vertical="center"/>
    </xf>
    <xf numFmtId="4" fontId="11" fillId="0" borderId="15" xfId="0" applyNumberFormat="1" applyFont="1" applyFill="1" applyBorder="1" applyAlignment="1">
      <alignment horizontal="center" vertical="center" wrapText="1"/>
    </xf>
    <xf numFmtId="4" fontId="11" fillId="0" borderId="13" xfId="0" applyNumberFormat="1" applyFont="1" applyFill="1" applyBorder="1" applyAlignment="1">
      <alignment horizontal="center" vertical="center" wrapText="1"/>
    </xf>
    <xf numFmtId="4" fontId="11" fillId="0" borderId="16" xfId="0" applyNumberFormat="1" applyFont="1" applyFill="1" applyBorder="1" applyAlignment="1">
      <alignment horizontal="center" vertical="center" wrapText="1"/>
    </xf>
    <xf numFmtId="0" fontId="30" fillId="0" borderId="10" xfId="0" applyFont="1" applyFill="1" applyBorder="1" applyAlignment="1">
      <alignment horizontal="center" vertical="center"/>
    </xf>
    <xf numFmtId="3" fontId="93" fillId="0" borderId="10" xfId="0" applyNumberFormat="1" applyFont="1" applyFill="1" applyBorder="1" applyAlignment="1">
      <alignment horizontal="center" vertical="center" wrapText="1"/>
    </xf>
    <xf numFmtId="3" fontId="11" fillId="0" borderId="21" xfId="0" applyNumberFormat="1" applyFont="1" applyFill="1" applyBorder="1" applyAlignment="1">
      <alignment horizontal="center" vertical="center"/>
    </xf>
    <xf numFmtId="15" fontId="9" fillId="0" borderId="14" xfId="0" applyNumberFormat="1" applyFont="1" applyFill="1" applyBorder="1" applyAlignment="1">
      <alignment horizontal="center" vertical="center" wrapText="1"/>
    </xf>
    <xf numFmtId="15" fontId="9" fillId="0" borderId="12" xfId="0" applyNumberFormat="1" applyFont="1" applyFill="1" applyBorder="1" applyAlignment="1">
      <alignment horizontal="center" vertical="center" wrapText="1"/>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15" fontId="9" fillId="0" borderId="17" xfId="0" applyNumberFormat="1" applyFont="1" applyFill="1" applyBorder="1" applyAlignment="1">
      <alignment horizontal="center" vertical="center" wrapText="1"/>
    </xf>
    <xf numFmtId="0" fontId="1" fillId="0" borderId="10" xfId="0" applyFont="1" applyFill="1" applyBorder="1" applyAlignment="1">
      <alignment horizontal="center" vertical="center"/>
    </xf>
    <xf numFmtId="0" fontId="0" fillId="0" borderId="15" xfId="0" applyFill="1" applyBorder="1" applyAlignment="1">
      <alignment horizontal="center"/>
    </xf>
    <xf numFmtId="0" fontId="0" fillId="0" borderId="13" xfId="0" applyFill="1" applyBorder="1" applyAlignment="1">
      <alignment horizontal="center"/>
    </xf>
    <xf numFmtId="0" fontId="0" fillId="0" borderId="16" xfId="0" applyFill="1" applyBorder="1" applyAlignment="1">
      <alignment horizontal="center"/>
    </xf>
    <xf numFmtId="190" fontId="21" fillId="0" borderId="10" xfId="0" applyNumberFormat="1" applyFont="1" applyFill="1" applyBorder="1" applyAlignment="1">
      <alignment horizontal="center" vertical="center" wrapText="1"/>
    </xf>
    <xf numFmtId="190" fontId="11" fillId="0" borderId="24" xfId="0" applyNumberFormat="1" applyFont="1" applyFill="1" applyBorder="1" applyAlignment="1">
      <alignment horizontal="center" vertical="center" wrapText="1"/>
    </xf>
    <xf numFmtId="190" fontId="11" fillId="0" borderId="25" xfId="0" applyNumberFormat="1" applyFont="1" applyFill="1" applyBorder="1" applyAlignment="1">
      <alignment horizontal="center" vertical="center" wrapText="1"/>
    </xf>
    <xf numFmtId="190" fontId="11" fillId="0" borderId="26" xfId="0" applyNumberFormat="1"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19" xfId="0" applyFont="1" applyFill="1" applyBorder="1" applyAlignment="1">
      <alignment horizontal="center" vertical="center" wrapText="1"/>
    </xf>
    <xf numFmtId="15" fontId="25" fillId="0" borderId="18" xfId="0" applyNumberFormat="1" applyFont="1" applyFill="1" applyBorder="1" applyAlignment="1">
      <alignment horizontal="center" vertical="center" wrapText="1"/>
    </xf>
    <xf numFmtId="15" fontId="25" fillId="0" borderId="0" xfId="0" applyNumberFormat="1" applyFont="1" applyFill="1" applyBorder="1" applyAlignment="1">
      <alignment horizontal="center" vertical="center" wrapText="1"/>
    </xf>
    <xf numFmtId="15" fontId="25" fillId="0" borderId="19" xfId="0" applyNumberFormat="1" applyFont="1" applyFill="1" applyBorder="1" applyAlignment="1">
      <alignment horizontal="center" vertical="center" wrapText="1"/>
    </xf>
    <xf numFmtId="190" fontId="56" fillId="0" borderId="18" xfId="0" applyNumberFormat="1" applyFont="1" applyFill="1" applyBorder="1" applyAlignment="1">
      <alignment horizontal="center"/>
    </xf>
    <xf numFmtId="190" fontId="56" fillId="0" borderId="0" xfId="0" applyNumberFormat="1" applyFont="1" applyFill="1" applyBorder="1" applyAlignment="1">
      <alignment horizontal="center"/>
    </xf>
    <xf numFmtId="190" fontId="56" fillId="0" borderId="19" xfId="0" applyNumberFormat="1" applyFont="1" applyFill="1" applyBorder="1" applyAlignment="1">
      <alignment horizontal="center"/>
    </xf>
    <xf numFmtId="0" fontId="101" fillId="0" borderId="10" xfId="0" applyFont="1" applyFill="1" applyBorder="1" applyAlignment="1">
      <alignment horizontal="center" vertical="center" wrapText="1"/>
    </xf>
    <xf numFmtId="0" fontId="111" fillId="0" borderId="10" xfId="0" applyFont="1" applyFill="1" applyBorder="1" applyAlignment="1">
      <alignment horizontal="center" vertical="center" wrapText="1"/>
    </xf>
    <xf numFmtId="0" fontId="111" fillId="27" borderId="15" xfId="0" applyFont="1" applyFill="1" applyBorder="1" applyAlignment="1">
      <alignment horizontal="center" vertical="center" wrapText="1"/>
    </xf>
    <xf numFmtId="0" fontId="111" fillId="27" borderId="13" xfId="0" applyFont="1" applyFill="1" applyBorder="1" applyAlignment="1">
      <alignment horizontal="center" vertical="center" wrapText="1"/>
    </xf>
    <xf numFmtId="0" fontId="111" fillId="27" borderId="16" xfId="0" applyFont="1" applyFill="1" applyBorder="1" applyAlignment="1">
      <alignment horizontal="center" vertical="center" wrapText="1"/>
    </xf>
    <xf numFmtId="3" fontId="21" fillId="27" borderId="14" xfId="0" applyNumberFormat="1" applyFont="1" applyFill="1" applyBorder="1" applyAlignment="1">
      <alignment horizontal="center" vertical="center" wrapText="1"/>
    </xf>
    <xf numFmtId="3" fontId="21" fillId="27" borderId="12" xfId="0" applyNumberFormat="1" applyFont="1" applyFill="1" applyBorder="1" applyAlignment="1">
      <alignment horizontal="center" vertical="center" wrapText="1"/>
    </xf>
    <xf numFmtId="3" fontId="21" fillId="27" borderId="17" xfId="0" applyNumberFormat="1"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9" xfId="0" applyFont="1" applyFill="1" applyBorder="1" applyAlignment="1">
      <alignment horizontal="center" vertical="center" wrapText="1"/>
    </xf>
    <xf numFmtId="190" fontId="21" fillId="0" borderId="15" xfId="0" applyNumberFormat="1" applyFont="1" applyFill="1" applyBorder="1" applyAlignment="1">
      <alignment horizontal="center" vertical="center" wrapText="1"/>
    </xf>
    <xf numFmtId="3" fontId="21" fillId="0" borderId="14" xfId="0" applyNumberFormat="1" applyFont="1" applyFill="1" applyBorder="1" applyAlignment="1">
      <alignment horizontal="center" vertical="center" wrapText="1"/>
    </xf>
    <xf numFmtId="3" fontId="21" fillId="0" borderId="12" xfId="0" applyNumberFormat="1" applyFont="1" applyFill="1" applyBorder="1" applyAlignment="1">
      <alignment horizontal="center" vertical="center" wrapText="1"/>
    </xf>
    <xf numFmtId="3" fontId="21" fillId="0" borderId="17" xfId="0" applyNumberFormat="1"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0" xfId="0" applyFont="1" applyFill="1" applyBorder="1" applyAlignment="1">
      <alignment horizontal="center" vertical="center" wrapText="1"/>
    </xf>
    <xf numFmtId="190" fontId="21" fillId="0" borderId="18" xfId="0" applyNumberFormat="1" applyFont="1" applyFill="1" applyBorder="1" applyAlignment="1">
      <alignment horizontal="center" vertical="center"/>
    </xf>
    <xf numFmtId="190" fontId="21" fillId="0" borderId="0" xfId="0" applyNumberFormat="1" applyFont="1" applyFill="1" applyBorder="1" applyAlignment="1">
      <alignment horizontal="center" vertical="center"/>
    </xf>
    <xf numFmtId="0" fontId="111" fillId="0" borderId="18"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5" fillId="0" borderId="18" xfId="0" applyFont="1" applyFill="1" applyBorder="1" applyAlignment="1">
      <alignment horizontal="center" vertical="center" wrapText="1"/>
    </xf>
    <xf numFmtId="0" fontId="115" fillId="0" borderId="0" xfId="0" applyFont="1" applyFill="1" applyBorder="1" applyAlignment="1">
      <alignment horizontal="center" vertical="center" wrapText="1"/>
    </xf>
    <xf numFmtId="190" fontId="111" fillId="0" borderId="18" xfId="0" applyNumberFormat="1" applyFont="1" applyFill="1" applyBorder="1" applyAlignment="1">
      <alignment horizontal="center" vertical="center" wrapText="1"/>
    </xf>
    <xf numFmtId="190" fontId="111" fillId="0" borderId="0" xfId="0" applyNumberFormat="1" applyFont="1" applyFill="1" applyBorder="1" applyAlignment="1">
      <alignment horizontal="center" vertical="center" wrapText="1"/>
    </xf>
    <xf numFmtId="190" fontId="111" fillId="0" borderId="19" xfId="0" applyNumberFormat="1" applyFont="1" applyFill="1" applyBorder="1" applyAlignment="1">
      <alignment horizontal="center" vertical="center" wrapText="1"/>
    </xf>
    <xf numFmtId="190" fontId="112" fillId="0" borderId="18" xfId="0" applyNumberFormat="1" applyFont="1" applyFill="1" applyBorder="1" applyAlignment="1">
      <alignment horizontal="center" vertical="center"/>
    </xf>
    <xf numFmtId="190" fontId="112" fillId="0" borderId="0" xfId="0" applyNumberFormat="1" applyFont="1" applyFill="1" applyBorder="1" applyAlignment="1">
      <alignment horizontal="center" vertical="center"/>
    </xf>
    <xf numFmtId="0" fontId="115" fillId="0" borderId="19" xfId="0" applyFont="1" applyFill="1" applyBorder="1" applyAlignment="1">
      <alignment horizontal="center" vertical="center" wrapText="1"/>
    </xf>
    <xf numFmtId="0" fontId="111" fillId="0" borderId="19" xfId="0" applyFont="1" applyFill="1" applyBorder="1" applyAlignment="1">
      <alignment horizontal="center" vertical="center" wrapText="1"/>
    </xf>
    <xf numFmtId="187" fontId="111" fillId="0" borderId="18" xfId="0" applyNumberFormat="1" applyFont="1" applyFill="1" applyBorder="1" applyAlignment="1">
      <alignment horizontal="center" vertical="center" wrapText="1"/>
    </xf>
    <xf numFmtId="187" fontId="111" fillId="0" borderId="0" xfId="0" applyNumberFormat="1" applyFont="1" applyFill="1" applyBorder="1" applyAlignment="1">
      <alignment horizontal="center" vertical="center" wrapText="1"/>
    </xf>
    <xf numFmtId="187" fontId="111" fillId="0" borderId="19" xfId="0" applyNumberFormat="1" applyFont="1" applyFill="1" applyBorder="1" applyAlignment="1">
      <alignment horizontal="center" vertical="center" wrapText="1"/>
    </xf>
    <xf numFmtId="0" fontId="111" fillId="0" borderId="57" xfId="0" applyFont="1" applyFill="1" applyBorder="1" applyAlignment="1">
      <alignment horizontal="center" vertical="center" wrapText="1"/>
    </xf>
    <xf numFmtId="0" fontId="111" fillId="0" borderId="60" xfId="0" applyFont="1" applyFill="1" applyBorder="1" applyAlignment="1">
      <alignment horizontal="center" vertical="center" wrapText="1"/>
    </xf>
    <xf numFmtId="0" fontId="111" fillId="0" borderId="31" xfId="0" applyFont="1" applyFill="1" applyBorder="1" applyAlignment="1">
      <alignment horizontal="center" vertical="center" wrapText="1"/>
    </xf>
    <xf numFmtId="190" fontId="21" fillId="0" borderId="28" xfId="0" applyNumberFormat="1" applyFont="1" applyFill="1" applyBorder="1" applyAlignment="1">
      <alignment horizontal="center" vertical="center" wrapText="1"/>
    </xf>
    <xf numFmtId="190" fontId="21" fillId="0" borderId="7" xfId="0" applyNumberFormat="1" applyFont="1" applyFill="1" applyBorder="1" applyAlignment="1">
      <alignment horizontal="center" vertical="center" wrapText="1"/>
    </xf>
    <xf numFmtId="190" fontId="21" fillId="0" borderId="41" xfId="0" applyNumberFormat="1" applyFont="1" applyFill="1" applyBorder="1" applyAlignment="1">
      <alignment horizontal="center" vertical="center" wrapText="1"/>
    </xf>
    <xf numFmtId="15" fontId="9" fillId="0" borderId="38" xfId="0" applyNumberFormat="1" applyFont="1" applyFill="1" applyBorder="1" applyAlignment="1">
      <alignment horizontal="center" vertical="center" wrapText="1"/>
    </xf>
    <xf numFmtId="15" fontId="9" fillId="0" borderId="7" xfId="0" applyNumberFormat="1" applyFont="1" applyFill="1" applyBorder="1" applyAlignment="1">
      <alignment horizontal="center" vertical="center" wrapText="1"/>
    </xf>
    <xf numFmtId="15" fontId="9" fillId="0" borderId="43" xfId="0" applyNumberFormat="1" applyFont="1" applyFill="1" applyBorder="1" applyAlignment="1">
      <alignment horizontal="center" vertical="center" wrapText="1"/>
    </xf>
    <xf numFmtId="0" fontId="111" fillId="0" borderId="38" xfId="0" applyFont="1" applyFill="1" applyBorder="1" applyAlignment="1">
      <alignment horizontal="center" vertical="center" wrapText="1"/>
    </xf>
    <xf numFmtId="0" fontId="111" fillId="0" borderId="7" xfId="0" applyFont="1" applyFill="1" applyBorder="1" applyAlignment="1">
      <alignment horizontal="center" vertical="center" wrapText="1"/>
    </xf>
    <xf numFmtId="0" fontId="111" fillId="0" borderId="43" xfId="0" applyFont="1" applyFill="1" applyBorder="1" applyAlignment="1">
      <alignment horizontal="center" vertical="center" wrapText="1"/>
    </xf>
    <xf numFmtId="190" fontId="21" fillId="0" borderId="22" xfId="0" applyNumberFormat="1" applyFont="1" applyFill="1" applyBorder="1" applyAlignment="1">
      <alignment horizontal="center" vertical="center" wrapText="1"/>
    </xf>
    <xf numFmtId="190" fontId="21" fillId="0" borderId="23" xfId="0" applyNumberFormat="1" applyFont="1" applyFill="1" applyBorder="1" applyAlignment="1">
      <alignment horizontal="center" vertical="center" wrapText="1"/>
    </xf>
    <xf numFmtId="190" fontId="21" fillId="0" borderId="53" xfId="0" applyNumberFormat="1" applyFont="1" applyFill="1" applyBorder="1" applyAlignment="1">
      <alignment horizontal="center" vertical="center" wrapText="1"/>
    </xf>
    <xf numFmtId="190" fontId="21" fillId="0" borderId="34" xfId="0" applyNumberFormat="1" applyFont="1" applyFill="1" applyBorder="1" applyAlignment="1">
      <alignment horizontal="center"/>
    </xf>
    <xf numFmtId="190" fontId="21" fillId="0" borderId="29" xfId="0" applyNumberFormat="1" applyFont="1" applyFill="1" applyBorder="1" applyAlignment="1">
      <alignment horizontal="center"/>
    </xf>
    <xf numFmtId="190" fontId="21" fillId="0" borderId="36" xfId="0" applyNumberFormat="1" applyFont="1" applyFill="1" applyBorder="1" applyAlignment="1">
      <alignment horizontal="center"/>
    </xf>
    <xf numFmtId="0" fontId="111" fillId="0" borderId="21" xfId="0" applyFont="1" applyFill="1" applyBorder="1" applyAlignment="1">
      <alignment horizontal="left" vertical="center" wrapText="1"/>
    </xf>
    <xf numFmtId="0" fontId="14" fillId="0" borderId="1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57" xfId="0" applyFont="1" applyFill="1" applyBorder="1" applyAlignment="1">
      <alignment horizontal="center" vertical="center" wrapText="1"/>
    </xf>
    <xf numFmtId="187" fontId="111" fillId="0" borderId="57" xfId="0" applyNumberFormat="1" applyFont="1" applyFill="1" applyBorder="1" applyAlignment="1">
      <alignment horizontal="center" vertical="center" wrapText="1"/>
    </xf>
    <xf numFmtId="187" fontId="111" fillId="0" borderId="60" xfId="0" applyNumberFormat="1" applyFont="1" applyFill="1" applyBorder="1" applyAlignment="1">
      <alignment horizontal="center" vertical="center" wrapText="1"/>
    </xf>
    <xf numFmtId="187" fontId="111" fillId="0" borderId="31" xfId="0" applyNumberFormat="1" applyFont="1" applyFill="1" applyBorder="1" applyAlignment="1">
      <alignment horizontal="center" vertical="center" wrapText="1"/>
    </xf>
    <xf numFmtId="190" fontId="21" fillId="0" borderId="60" xfId="0" applyNumberFormat="1" applyFont="1" applyFill="1" applyBorder="1" applyAlignment="1">
      <alignment horizontal="center" vertical="center" wrapText="1"/>
    </xf>
    <xf numFmtId="190" fontId="21" fillId="0" borderId="31" xfId="0" applyNumberFormat="1" applyFont="1" applyFill="1" applyBorder="1" applyAlignment="1">
      <alignment horizontal="center" vertical="center" wrapText="1"/>
    </xf>
    <xf numFmtId="187" fontId="111" fillId="0" borderId="58" xfId="0" applyNumberFormat="1" applyFont="1" applyFill="1" applyBorder="1" applyAlignment="1">
      <alignment horizontal="center" vertical="center" wrapText="1"/>
    </xf>
    <xf numFmtId="187" fontId="111" fillId="0" borderId="47" xfId="0" applyNumberFormat="1" applyFont="1" applyFill="1" applyBorder="1" applyAlignment="1">
      <alignment horizontal="center" vertical="center" wrapText="1"/>
    </xf>
    <xf numFmtId="187" fontId="111" fillId="0" borderId="62" xfId="0" applyNumberFormat="1" applyFont="1" applyFill="1" applyBorder="1" applyAlignment="1">
      <alignment horizontal="center" vertical="center" wrapText="1"/>
    </xf>
    <xf numFmtId="15" fontId="111" fillId="0" borderId="38" xfId="0" applyNumberFormat="1" applyFont="1" applyFill="1" applyBorder="1" applyAlignment="1">
      <alignment horizontal="center" vertical="center" wrapText="1"/>
    </xf>
    <xf numFmtId="15" fontId="111" fillId="0" borderId="7" xfId="0" applyNumberFormat="1" applyFont="1" applyFill="1" applyBorder="1" applyAlignment="1">
      <alignment horizontal="center" vertical="center" wrapText="1"/>
    </xf>
    <xf numFmtId="15" fontId="111" fillId="0" borderId="43" xfId="0" applyNumberFormat="1" applyFont="1" applyFill="1" applyBorder="1" applyAlignment="1">
      <alignment horizontal="center" vertical="center" wrapText="1"/>
    </xf>
    <xf numFmtId="190" fontId="21" fillId="0" borderId="38" xfId="0" applyNumberFormat="1" applyFont="1" applyFill="1" applyBorder="1" applyAlignment="1">
      <alignment horizontal="center" vertical="center" wrapText="1"/>
    </xf>
    <xf numFmtId="190" fontId="21" fillId="0" borderId="22" xfId="0" applyNumberFormat="1" applyFont="1" applyFill="1" applyBorder="1" applyAlignment="1">
      <alignment horizontal="center" vertical="center"/>
    </xf>
    <xf numFmtId="190" fontId="21" fillId="0" borderId="23" xfId="0" applyNumberFormat="1" applyFont="1" applyFill="1" applyBorder="1" applyAlignment="1">
      <alignment horizontal="center" vertical="center"/>
    </xf>
    <xf numFmtId="190" fontId="21" fillId="0" borderId="53" xfId="0" applyNumberFormat="1" applyFont="1" applyFill="1" applyBorder="1" applyAlignment="1">
      <alignment horizontal="center" vertical="center"/>
    </xf>
    <xf numFmtId="0" fontId="11" fillId="0" borderId="47" xfId="0" applyFont="1" applyFill="1" applyBorder="1" applyAlignment="1">
      <alignment horizontal="center" vertical="center" wrapText="1"/>
    </xf>
    <xf numFmtId="0" fontId="11" fillId="0" borderId="62" xfId="0" applyFont="1" applyFill="1" applyBorder="1" applyAlignment="1">
      <alignment horizontal="center" vertical="center" wrapText="1"/>
    </xf>
    <xf numFmtId="190" fontId="21" fillId="0" borderId="57" xfId="0" applyNumberFormat="1" applyFont="1" applyFill="1" applyBorder="1" applyAlignment="1">
      <alignment horizontal="center" vertical="center"/>
    </xf>
    <xf numFmtId="190" fontId="21" fillId="0" borderId="60" xfId="0" applyNumberFormat="1" applyFont="1" applyFill="1" applyBorder="1" applyAlignment="1">
      <alignment horizontal="center" vertical="center"/>
    </xf>
    <xf numFmtId="190" fontId="21" fillId="0" borderId="31" xfId="0" applyNumberFormat="1" applyFont="1" applyFill="1" applyBorder="1" applyAlignment="1">
      <alignment horizontal="center" vertical="center"/>
    </xf>
    <xf numFmtId="0" fontId="115" fillId="0" borderId="57" xfId="0" applyFont="1" applyFill="1" applyBorder="1" applyAlignment="1">
      <alignment horizontal="center" vertical="center" wrapText="1"/>
    </xf>
    <xf numFmtId="0" fontId="115" fillId="0" borderId="60" xfId="0" applyFont="1" applyFill="1" applyBorder="1" applyAlignment="1">
      <alignment horizontal="center" vertical="center" wrapText="1"/>
    </xf>
    <xf numFmtId="0" fontId="115" fillId="0" borderId="31" xfId="0" applyFont="1" applyFill="1" applyBorder="1" applyAlignment="1">
      <alignment horizontal="center" vertical="center" wrapText="1"/>
    </xf>
    <xf numFmtId="15" fontId="9" fillId="0" borderId="41" xfId="0" applyNumberFormat="1" applyFont="1" applyFill="1" applyBorder="1" applyAlignment="1">
      <alignment horizontal="center" vertical="center" wrapText="1"/>
    </xf>
    <xf numFmtId="0" fontId="111" fillId="0" borderId="41" xfId="0" applyFont="1" applyFill="1" applyBorder="1" applyAlignment="1">
      <alignment horizontal="center" vertical="center" wrapText="1"/>
    </xf>
    <xf numFmtId="0" fontId="115" fillId="0" borderId="38"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5" fillId="0" borderId="42" xfId="0" applyFont="1" applyFill="1" applyBorder="1" applyAlignment="1">
      <alignment horizontal="center" vertical="center" wrapText="1"/>
    </xf>
    <xf numFmtId="190" fontId="114" fillId="0" borderId="10" xfId="0" applyNumberFormat="1" applyFont="1" applyFill="1" applyBorder="1" applyAlignment="1">
      <alignment horizontal="center" vertical="center" wrapText="1"/>
    </xf>
    <xf numFmtId="190" fontId="111" fillId="0" borderId="47" xfId="0" applyNumberFormat="1" applyFont="1" applyFill="1" applyBorder="1" applyAlignment="1">
      <alignment horizontal="center" vertical="center" wrapText="1"/>
    </xf>
    <xf numFmtId="190" fontId="111" fillId="0" borderId="62" xfId="0" applyNumberFormat="1" applyFont="1" applyFill="1" applyBorder="1" applyAlignment="1">
      <alignment horizontal="center" vertical="center" wrapText="1"/>
    </xf>
    <xf numFmtId="190" fontId="111" fillId="0" borderId="35" xfId="0" applyNumberFormat="1" applyFont="1" applyFill="1" applyBorder="1" applyAlignment="1">
      <alignment horizontal="center" vertical="center" wrapText="1"/>
    </xf>
    <xf numFmtId="190" fontId="111" fillId="0" borderId="30" xfId="0" applyNumberFormat="1" applyFont="1" applyFill="1" applyBorder="1" applyAlignment="1">
      <alignment horizontal="center" vertical="center" wrapText="1"/>
    </xf>
    <xf numFmtId="190" fontId="111" fillId="0" borderId="37" xfId="0" applyNumberFormat="1" applyFont="1" applyFill="1" applyBorder="1" applyAlignment="1">
      <alignment horizontal="center" vertical="center" wrapText="1"/>
    </xf>
    <xf numFmtId="0" fontId="115" fillId="0" borderId="34" xfId="0" applyFont="1" applyFill="1" applyBorder="1" applyAlignment="1">
      <alignment horizontal="center" vertical="center" wrapText="1"/>
    </xf>
    <xf numFmtId="0" fontId="115" fillId="0" borderId="29" xfId="0" applyFont="1" applyFill="1" applyBorder="1" applyAlignment="1">
      <alignment horizontal="center" vertical="center" wrapText="1"/>
    </xf>
    <xf numFmtId="0" fontId="115" fillId="0" borderId="40" xfId="0" applyFont="1" applyFill="1" applyBorder="1" applyAlignment="1">
      <alignment horizontal="center" vertical="center" wrapText="1"/>
    </xf>
    <xf numFmtId="190" fontId="111" fillId="0" borderId="58" xfId="0" applyNumberFormat="1" applyFont="1" applyFill="1" applyBorder="1" applyAlignment="1">
      <alignment horizontal="center" vertical="center" wrapText="1"/>
    </xf>
    <xf numFmtId="190" fontId="111" fillId="0" borderId="42" xfId="0" applyNumberFormat="1" applyFont="1" applyFill="1" applyBorder="1" applyAlignment="1">
      <alignment horizontal="center" vertical="center" wrapText="1"/>
    </xf>
    <xf numFmtId="190" fontId="111" fillId="0" borderId="79" xfId="0" applyNumberFormat="1" applyFont="1" applyFill="1" applyBorder="1" applyAlignment="1">
      <alignment horizontal="center" vertical="center" wrapText="1"/>
    </xf>
    <xf numFmtId="190" fontId="111" fillId="0" borderId="87" xfId="0" applyNumberFormat="1" applyFont="1" applyFill="1" applyBorder="1" applyAlignment="1">
      <alignment horizontal="center" vertical="center" wrapText="1"/>
    </xf>
    <xf numFmtId="190" fontId="111" fillId="0" borderId="88" xfId="0" applyNumberFormat="1" applyFont="1" applyFill="1" applyBorder="1" applyAlignment="1">
      <alignment horizontal="center" vertical="center" wrapText="1"/>
    </xf>
    <xf numFmtId="0" fontId="115" fillId="0" borderId="35" xfId="0" applyFont="1" applyFill="1" applyBorder="1" applyAlignment="1">
      <alignment horizontal="center" vertical="center" wrapText="1"/>
    </xf>
    <xf numFmtId="0" fontId="115" fillId="0" borderId="30" xfId="0" applyFont="1" applyFill="1" applyBorder="1" applyAlignment="1">
      <alignment horizontal="center" vertical="center" wrapText="1"/>
    </xf>
    <xf numFmtId="0" fontId="115" fillId="0" borderId="37" xfId="0" applyFont="1" applyFill="1" applyBorder="1" applyAlignment="1">
      <alignment horizontal="center" vertical="center" wrapText="1"/>
    </xf>
    <xf numFmtId="0" fontId="115" fillId="0" borderId="41" xfId="0" applyFont="1" applyFill="1" applyBorder="1" applyAlignment="1">
      <alignment horizontal="center" vertical="center" wrapText="1"/>
    </xf>
    <xf numFmtId="0" fontId="115" fillId="0" borderId="36" xfId="0" applyFont="1" applyFill="1" applyBorder="1" applyAlignment="1">
      <alignment horizontal="center" vertical="center" wrapText="1"/>
    </xf>
    <xf numFmtId="190" fontId="111" fillId="25" borderId="115" xfId="0" applyNumberFormat="1" applyFont="1" applyFill="1" applyBorder="1" applyAlignment="1">
      <alignment horizontal="center" vertical="center" wrapText="1"/>
    </xf>
    <xf numFmtId="190" fontId="111" fillId="25" borderId="116" xfId="0" applyNumberFormat="1" applyFont="1" applyFill="1" applyBorder="1" applyAlignment="1">
      <alignment horizontal="center" vertical="center" wrapText="1"/>
    </xf>
    <xf numFmtId="190" fontId="111" fillId="25" borderId="117" xfId="0" applyNumberFormat="1" applyFont="1" applyFill="1" applyBorder="1" applyAlignment="1">
      <alignment horizontal="center" vertical="center" wrapText="1"/>
    </xf>
    <xf numFmtId="190" fontId="111" fillId="25" borderId="58" xfId="0" applyNumberFormat="1" applyFont="1" applyFill="1" applyBorder="1" applyAlignment="1">
      <alignment horizontal="center" vertical="center" wrapText="1"/>
    </xf>
    <xf numFmtId="190" fontId="111" fillId="25" borderId="47" xfId="0" applyNumberFormat="1" applyFont="1" applyFill="1" applyBorder="1" applyAlignment="1">
      <alignment horizontal="center" vertical="center" wrapText="1"/>
    </xf>
    <xf numFmtId="190" fontId="111" fillId="25" borderId="62" xfId="0" applyNumberFormat="1" applyFont="1" applyFill="1" applyBorder="1" applyAlignment="1">
      <alignment horizontal="center" vertical="center" wrapText="1"/>
    </xf>
    <xf numFmtId="0" fontId="115" fillId="0" borderId="43" xfId="0" applyFont="1" applyFill="1" applyBorder="1" applyAlignment="1">
      <alignment horizontal="center" vertical="center" wrapText="1"/>
    </xf>
    <xf numFmtId="0" fontId="111" fillId="25" borderId="73" xfId="0" applyFont="1" applyFill="1" applyBorder="1" applyAlignment="1">
      <alignment horizontal="center" vertical="center" wrapText="1"/>
    </xf>
    <xf numFmtId="0" fontId="111" fillId="25" borderId="75" xfId="0" applyFont="1" applyFill="1" applyBorder="1" applyAlignment="1">
      <alignment horizontal="center" vertical="center" wrapText="1"/>
    </xf>
    <xf numFmtId="0" fontId="111" fillId="25" borderId="77" xfId="0" applyFont="1" applyFill="1" applyBorder="1" applyAlignment="1">
      <alignment horizontal="center" vertical="center" wrapText="1"/>
    </xf>
    <xf numFmtId="0" fontId="111" fillId="25" borderId="80" xfId="0" applyFont="1" applyFill="1" applyBorder="1" applyAlignment="1">
      <alignment horizontal="center" vertical="center" wrapText="1"/>
    </xf>
    <xf numFmtId="0" fontId="111" fillId="25" borderId="81" xfId="0" applyFont="1" applyFill="1" applyBorder="1" applyAlignment="1">
      <alignment horizontal="center" vertical="center" wrapText="1"/>
    </xf>
    <xf numFmtId="0" fontId="111" fillId="25" borderId="82" xfId="0" applyFont="1" applyFill="1" applyBorder="1" applyAlignment="1">
      <alignment horizontal="center" vertical="center" wrapText="1"/>
    </xf>
    <xf numFmtId="0" fontId="111" fillId="0" borderId="28" xfId="0" applyFont="1" applyFill="1" applyBorder="1" applyAlignment="1">
      <alignment horizontal="center" vertical="center" wrapText="1"/>
    </xf>
    <xf numFmtId="0" fontId="115" fillId="0" borderId="73" xfId="0" applyFont="1" applyFill="1" applyBorder="1" applyAlignment="1">
      <alignment horizontal="center" vertical="center" wrapText="1"/>
    </xf>
    <xf numFmtId="0" fontId="115" fillId="0" borderId="75" xfId="0" applyFont="1" applyFill="1" applyBorder="1" applyAlignment="1">
      <alignment horizontal="center" vertical="center" wrapText="1"/>
    </xf>
    <xf numFmtId="0" fontId="115" fillId="0" borderId="77" xfId="0" applyFont="1" applyFill="1" applyBorder="1" applyAlignment="1">
      <alignment horizontal="center" vertical="center" wrapText="1"/>
    </xf>
    <xf numFmtId="188" fontId="111" fillId="0" borderId="39" xfId="0" applyNumberFormat="1" applyFont="1" applyFill="1" applyBorder="1" applyAlignment="1">
      <alignment horizontal="center" vertical="center" wrapText="1"/>
    </xf>
    <xf numFmtId="188" fontId="111" fillId="0" borderId="30" xfId="0" applyNumberFormat="1" applyFont="1" applyFill="1" applyBorder="1" applyAlignment="1">
      <alignment horizontal="center" vertical="center" wrapText="1"/>
    </xf>
    <xf numFmtId="188" fontId="111" fillId="0" borderId="37" xfId="0" applyNumberFormat="1" applyFont="1" applyFill="1" applyBorder="1" applyAlignment="1">
      <alignment horizontal="center" vertical="center" wrapText="1"/>
    </xf>
    <xf numFmtId="0" fontId="115" fillId="25" borderId="80" xfId="0" applyFont="1" applyFill="1" applyBorder="1" applyAlignment="1">
      <alignment horizontal="center" vertical="center" wrapText="1"/>
    </xf>
    <xf numFmtId="0" fontId="115" fillId="25" borderId="81" xfId="0" applyFont="1" applyFill="1" applyBorder="1" applyAlignment="1">
      <alignment horizontal="center" vertical="center" wrapText="1"/>
    </xf>
    <xf numFmtId="0" fontId="115" fillId="25" borderId="82" xfId="0" applyFont="1" applyFill="1" applyBorder="1" applyAlignment="1">
      <alignment horizontal="center" vertical="center" wrapText="1"/>
    </xf>
    <xf numFmtId="190" fontId="111" fillId="0" borderId="39" xfId="0" applyNumberFormat="1" applyFont="1" applyFill="1" applyBorder="1" applyAlignment="1">
      <alignment horizontal="center" vertical="center" wrapText="1"/>
    </xf>
    <xf numFmtId="0" fontId="115" fillId="25" borderId="27" xfId="0" applyFont="1" applyFill="1" applyBorder="1" applyAlignment="1">
      <alignment horizontal="center" vertical="center" wrapText="1"/>
    </xf>
    <xf numFmtId="0" fontId="115" fillId="25" borderId="29" xfId="0" applyFont="1" applyFill="1" applyBorder="1" applyAlignment="1">
      <alignment horizontal="center" vertical="center" wrapText="1"/>
    </xf>
    <xf numFmtId="0" fontId="115" fillId="25" borderId="40" xfId="0" applyFont="1" applyFill="1" applyBorder="1" applyAlignment="1">
      <alignment horizontal="center" vertical="center" wrapText="1"/>
    </xf>
    <xf numFmtId="190" fontId="111" fillId="0" borderId="91" xfId="0" applyNumberFormat="1" applyFont="1" applyFill="1" applyBorder="1" applyAlignment="1">
      <alignment horizontal="center" vertical="center" wrapText="1"/>
    </xf>
    <xf numFmtId="3" fontId="117" fillId="0" borderId="18" xfId="0" applyNumberFormat="1" applyFont="1" applyFill="1" applyBorder="1" applyAlignment="1">
      <alignment horizontal="center" vertical="center" wrapText="1"/>
    </xf>
    <xf numFmtId="3" fontId="117" fillId="0" borderId="0" xfId="0" applyNumberFormat="1" applyFont="1" applyFill="1" applyBorder="1" applyAlignment="1">
      <alignment horizontal="center" vertical="center" wrapText="1"/>
    </xf>
    <xf numFmtId="3" fontId="117" fillId="0" borderId="19" xfId="0" applyNumberFormat="1" applyFont="1" applyFill="1" applyBorder="1" applyAlignment="1">
      <alignment horizontal="center" vertical="center" wrapText="1"/>
    </xf>
    <xf numFmtId="190" fontId="111" fillId="0" borderId="52" xfId="0" applyNumberFormat="1" applyFont="1" applyFill="1" applyBorder="1" applyAlignment="1">
      <alignment horizontal="center" vertical="center" wrapText="1"/>
    </xf>
    <xf numFmtId="190" fontId="21" fillId="0" borderId="43" xfId="0" applyNumberFormat="1" applyFont="1" applyFill="1" applyBorder="1" applyAlignment="1">
      <alignment horizontal="center" vertical="center" wrapText="1"/>
    </xf>
    <xf numFmtId="15" fontId="111" fillId="0" borderId="41" xfId="0" applyNumberFormat="1"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40" xfId="0" applyFont="1" applyFill="1" applyBorder="1" applyAlignment="1">
      <alignment horizontal="center" vertical="center" wrapText="1"/>
    </xf>
    <xf numFmtId="190" fontId="21" fillId="0" borderId="18" xfId="0" applyNumberFormat="1" applyFont="1" applyFill="1" applyBorder="1" applyAlignment="1">
      <alignment horizontal="center" vertical="center" wrapText="1"/>
    </xf>
    <xf numFmtId="190" fontId="21" fillId="0" borderId="0" xfId="0" applyNumberFormat="1" applyFont="1" applyFill="1" applyBorder="1" applyAlignment="1">
      <alignment horizontal="center" vertical="center" wrapText="1"/>
    </xf>
    <xf numFmtId="190" fontId="21" fillId="0" borderId="19" xfId="0" applyNumberFormat="1" applyFont="1" applyFill="1" applyBorder="1" applyAlignment="1">
      <alignment horizontal="center" vertical="center" wrapText="1"/>
    </xf>
    <xf numFmtId="190" fontId="21" fillId="0" borderId="57" xfId="0" applyNumberFormat="1" applyFont="1" applyFill="1" applyBorder="1" applyAlignment="1">
      <alignment horizontal="center" vertical="center" wrapText="1"/>
    </xf>
    <xf numFmtId="15" fontId="9" fillId="0" borderId="57" xfId="0" applyNumberFormat="1" applyFont="1" applyFill="1" applyBorder="1" applyAlignment="1">
      <alignment horizontal="center" vertical="center" wrapText="1"/>
    </xf>
    <xf numFmtId="15" fontId="9" fillId="0" borderId="60" xfId="0" applyNumberFormat="1" applyFont="1" applyFill="1" applyBorder="1" applyAlignment="1">
      <alignment horizontal="center" vertical="center" wrapText="1"/>
    </xf>
    <xf numFmtId="15" fontId="9" fillId="0" borderId="31" xfId="0" applyNumberFormat="1" applyFont="1" applyFill="1" applyBorder="1" applyAlignment="1">
      <alignment horizontal="center" vertical="center" wrapText="1"/>
    </xf>
    <xf numFmtId="0" fontId="111" fillId="0" borderId="15" xfId="0" applyFont="1" applyFill="1" applyBorder="1" applyAlignment="1">
      <alignment horizontal="left" vertical="center" wrapText="1"/>
    </xf>
    <xf numFmtId="0" fontId="111" fillId="0" borderId="13" xfId="0" applyFont="1" applyFill="1" applyBorder="1" applyAlignment="1">
      <alignment horizontal="left" vertical="center" wrapText="1"/>
    </xf>
    <xf numFmtId="0" fontId="111" fillId="0" borderId="16" xfId="0" applyFont="1" applyFill="1" applyBorder="1" applyAlignment="1">
      <alignment horizontal="left" vertical="center" wrapText="1"/>
    </xf>
    <xf numFmtId="0" fontId="11" fillId="0" borderId="92" xfId="0" applyFont="1" applyFill="1" applyBorder="1" applyAlignment="1">
      <alignment horizontal="center" vertical="center" wrapText="1"/>
    </xf>
    <xf numFmtId="0" fontId="11" fillId="0" borderId="39" xfId="0" applyFont="1" applyFill="1" applyBorder="1" applyAlignment="1">
      <alignment horizontal="center" vertical="center" wrapText="1"/>
    </xf>
    <xf numFmtId="3" fontId="21" fillId="0" borderId="27" xfId="0" applyNumberFormat="1" applyFont="1" applyFill="1" applyBorder="1" applyAlignment="1">
      <alignment horizontal="center" vertical="center" wrapText="1"/>
    </xf>
    <xf numFmtId="3" fontId="21" fillId="0" borderId="29" xfId="0" applyNumberFormat="1" applyFont="1" applyFill="1" applyBorder="1" applyAlignment="1">
      <alignment horizontal="center" vertical="center" wrapText="1"/>
    </xf>
    <xf numFmtId="3" fontId="21" fillId="0" borderId="40" xfId="0" applyNumberFormat="1" applyFont="1" applyFill="1" applyBorder="1" applyAlignment="1">
      <alignment horizontal="center" vertical="center" wrapText="1"/>
    </xf>
    <xf numFmtId="3" fontId="21" fillId="0" borderId="114" xfId="0" applyNumberFormat="1" applyFont="1" applyFill="1" applyBorder="1" applyAlignment="1">
      <alignment horizontal="center" vertical="center" wrapText="1"/>
    </xf>
    <xf numFmtId="3" fontId="21" fillId="0" borderId="55" xfId="0" applyNumberFormat="1" applyFont="1" applyFill="1" applyBorder="1" applyAlignment="1">
      <alignment horizontal="center" vertical="center" wrapText="1"/>
    </xf>
    <xf numFmtId="3" fontId="21" fillId="0" borderId="56" xfId="0" applyNumberFormat="1"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25" borderId="126" xfId="0" applyFont="1" applyFill="1" applyBorder="1" applyAlignment="1">
      <alignment horizontal="center" vertical="center" wrapText="1"/>
    </xf>
    <xf numFmtId="0" fontId="11" fillId="25" borderId="127" xfId="0" applyFont="1" applyFill="1" applyBorder="1" applyAlignment="1">
      <alignment horizontal="center" vertical="center" wrapText="1"/>
    </xf>
    <xf numFmtId="0" fontId="11" fillId="25" borderId="128" xfId="0" applyFont="1" applyFill="1" applyBorder="1" applyAlignment="1">
      <alignment horizontal="center" vertical="center" wrapText="1"/>
    </xf>
    <xf numFmtId="0" fontId="111" fillId="25" borderId="14" xfId="0" applyFont="1" applyFill="1" applyBorder="1" applyAlignment="1">
      <alignment horizontal="left" vertical="center" wrapText="1"/>
    </xf>
    <xf numFmtId="0" fontId="111" fillId="25" borderId="12" xfId="0" applyFont="1" applyFill="1" applyBorder="1" applyAlignment="1">
      <alignment horizontal="left" vertical="center" wrapText="1"/>
    </xf>
    <xf numFmtId="0" fontId="111" fillId="25" borderId="17" xfId="0" applyFont="1" applyFill="1" applyBorder="1" applyAlignment="1">
      <alignment horizontal="left" vertical="center" wrapText="1"/>
    </xf>
    <xf numFmtId="3" fontId="21" fillId="0" borderId="34" xfId="0" applyNumberFormat="1" applyFont="1" applyFill="1" applyBorder="1" applyAlignment="1">
      <alignment horizontal="center" vertical="center" wrapText="1"/>
    </xf>
    <xf numFmtId="15" fontId="11" fillId="25" borderId="18" xfId="0" applyNumberFormat="1" applyFont="1" applyFill="1" applyBorder="1" applyAlignment="1">
      <alignment horizontal="center" vertical="center" wrapText="1"/>
    </xf>
    <xf numFmtId="15" fontId="11" fillId="25" borderId="0" xfId="0" applyNumberFormat="1" applyFont="1" applyFill="1" applyBorder="1" applyAlignment="1">
      <alignment horizontal="center" vertical="center" wrapText="1"/>
    </xf>
    <xf numFmtId="15" fontId="11" fillId="25" borderId="19" xfId="0" applyNumberFormat="1" applyFont="1" applyFill="1" applyBorder="1" applyAlignment="1">
      <alignment horizontal="center" vertical="center" wrapText="1"/>
    </xf>
    <xf numFmtId="3" fontId="21" fillId="0" borderId="22" xfId="0" applyNumberFormat="1" applyFont="1" applyFill="1" applyBorder="1" applyAlignment="1">
      <alignment horizontal="center" vertical="center" wrapText="1"/>
    </xf>
    <xf numFmtId="3" fontId="21" fillId="0" borderId="23" xfId="0" applyNumberFormat="1" applyFont="1" applyFill="1" applyBorder="1" applyAlignment="1">
      <alignment horizontal="center" vertical="center" wrapText="1"/>
    </xf>
    <xf numFmtId="3" fontId="21" fillId="0" borderId="53" xfId="0" applyNumberFormat="1" applyFont="1" applyFill="1" applyBorder="1" applyAlignment="1">
      <alignment horizontal="center" vertical="center" wrapText="1"/>
    </xf>
    <xf numFmtId="0" fontId="11" fillId="25" borderId="38" xfId="0" applyFont="1" applyFill="1" applyBorder="1" applyAlignment="1">
      <alignment horizontal="center" vertical="center" wrapText="1"/>
    </xf>
    <xf numFmtId="0" fontId="11" fillId="25" borderId="7" xfId="0" applyFont="1" applyFill="1" applyBorder="1" applyAlignment="1">
      <alignment horizontal="center" vertical="center" wrapText="1"/>
    </xf>
    <xf numFmtId="0" fontId="11" fillId="25" borderId="41" xfId="0" applyFont="1" applyFill="1" applyBorder="1" applyAlignment="1">
      <alignment horizontal="center" vertical="center" wrapText="1"/>
    </xf>
    <xf numFmtId="15" fontId="11" fillId="0" borderId="132" xfId="0" applyNumberFormat="1" applyFont="1" applyFill="1" applyBorder="1" applyAlignment="1">
      <alignment horizontal="center" vertical="center" wrapText="1"/>
    </xf>
    <xf numFmtId="15" fontId="11" fillId="0" borderId="133" xfId="0" applyNumberFormat="1" applyFont="1" applyFill="1" applyBorder="1" applyAlignment="1">
      <alignment horizontal="center" vertical="center" wrapText="1"/>
    </xf>
    <xf numFmtId="15" fontId="11" fillId="0" borderId="134" xfId="0" applyNumberFormat="1" applyFont="1" applyFill="1" applyBorder="1" applyAlignment="1">
      <alignment horizontal="center" vertical="center" wrapText="1"/>
    </xf>
    <xf numFmtId="3" fontId="21" fillId="25" borderId="135" xfId="0" applyNumberFormat="1" applyFont="1" applyFill="1" applyBorder="1" applyAlignment="1">
      <alignment horizontal="center" vertical="center" wrapText="1"/>
    </xf>
    <xf numFmtId="3" fontId="21" fillId="25" borderId="136" xfId="0" applyNumberFormat="1" applyFont="1" applyFill="1" applyBorder="1" applyAlignment="1">
      <alignment horizontal="center" vertical="center" wrapText="1"/>
    </xf>
    <xf numFmtId="3" fontId="21" fillId="25" borderId="137" xfId="0" applyNumberFormat="1" applyFont="1" applyFill="1" applyBorder="1" applyAlignment="1">
      <alignment horizontal="center" vertical="center" wrapText="1"/>
    </xf>
    <xf numFmtId="3" fontId="21" fillId="0" borderId="36" xfId="0" applyNumberFormat="1" applyFont="1" applyFill="1" applyBorder="1" applyAlignment="1">
      <alignment horizontal="center" vertical="center" wrapText="1"/>
    </xf>
    <xf numFmtId="3" fontId="21" fillId="0" borderId="18"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0" fontId="101" fillId="0" borderId="15" xfId="0" applyFont="1" applyFill="1" applyBorder="1" applyAlignment="1">
      <alignment horizontal="center" vertical="center" wrapText="1"/>
    </xf>
    <xf numFmtId="0" fontId="101" fillId="0" borderId="13" xfId="0" applyFont="1" applyFill="1" applyBorder="1" applyAlignment="1">
      <alignment horizontal="center" vertical="center" wrapText="1"/>
    </xf>
    <xf numFmtId="0" fontId="101" fillId="0" borderId="16" xfId="0" applyFont="1" applyFill="1" applyBorder="1" applyAlignment="1">
      <alignment horizontal="center" vertical="center" wrapText="1"/>
    </xf>
    <xf numFmtId="0" fontId="111" fillId="0" borderId="109" xfId="0" applyFont="1" applyFill="1" applyBorder="1" applyAlignment="1">
      <alignment horizontal="center" vertical="center" wrapText="1"/>
    </xf>
    <xf numFmtId="0" fontId="111" fillId="0" borderId="110" xfId="0" applyFont="1" applyFill="1" applyBorder="1" applyAlignment="1">
      <alignment horizontal="center" vertical="center" wrapText="1"/>
    </xf>
    <xf numFmtId="0" fontId="111" fillId="0" borderId="111" xfId="0" applyFont="1" applyFill="1" applyBorder="1" applyAlignment="1">
      <alignment horizontal="center" vertical="center" wrapText="1"/>
    </xf>
    <xf numFmtId="0" fontId="111" fillId="0" borderId="68" xfId="0" applyFont="1" applyFill="1" applyBorder="1" applyAlignment="1">
      <alignment horizontal="center" vertical="center" wrapText="1"/>
    </xf>
    <xf numFmtId="0" fontId="111" fillId="0" borderId="66" xfId="0" applyFont="1" applyFill="1" applyBorder="1" applyAlignment="1">
      <alignment horizontal="center" vertical="center" wrapText="1"/>
    </xf>
    <xf numFmtId="0" fontId="111" fillId="0" borderId="69" xfId="0" applyFont="1" applyFill="1" applyBorder="1" applyAlignment="1">
      <alignment horizontal="center" vertical="center" wrapText="1"/>
    </xf>
    <xf numFmtId="0" fontId="111" fillId="25" borderId="18" xfId="0" applyFont="1" applyFill="1" applyBorder="1" applyAlignment="1">
      <alignment horizontal="center" vertical="center" wrapText="1"/>
    </xf>
    <xf numFmtId="0" fontId="111" fillId="25" borderId="0" xfId="0" applyFont="1" applyFill="1" applyBorder="1" applyAlignment="1">
      <alignment horizontal="center" vertical="center" wrapText="1"/>
    </xf>
    <xf numFmtId="0" fontId="111" fillId="25" borderId="19" xfId="0" applyFont="1" applyFill="1" applyBorder="1" applyAlignment="1">
      <alignment horizontal="center" vertical="center" wrapText="1"/>
    </xf>
    <xf numFmtId="0" fontId="101" fillId="25" borderId="10" xfId="0" applyFont="1" applyFill="1" applyBorder="1" applyAlignment="1">
      <alignment horizontal="center" vertical="center" wrapText="1"/>
    </xf>
    <xf numFmtId="3" fontId="21" fillId="25" borderId="22" xfId="0" applyNumberFormat="1" applyFont="1" applyFill="1" applyBorder="1" applyAlignment="1">
      <alignment horizontal="center" vertical="center" wrapText="1"/>
    </xf>
    <xf numFmtId="3" fontId="21" fillId="25" borderId="23" xfId="0" applyNumberFormat="1" applyFont="1" applyFill="1" applyBorder="1" applyAlignment="1">
      <alignment horizontal="center" vertical="center" wrapText="1"/>
    </xf>
    <xf numFmtId="3" fontId="21" fillId="25" borderId="53" xfId="0" applyNumberFormat="1" applyFont="1" applyFill="1" applyBorder="1" applyAlignment="1">
      <alignment horizontal="center" vertical="center" wrapText="1"/>
    </xf>
    <xf numFmtId="0" fontId="111" fillId="25" borderId="15" xfId="0" applyFont="1" applyFill="1" applyBorder="1" applyAlignment="1">
      <alignment horizontal="left" vertical="center" wrapText="1"/>
    </xf>
    <xf numFmtId="0" fontId="111" fillId="25" borderId="13" xfId="0" applyFont="1" applyFill="1" applyBorder="1" applyAlignment="1">
      <alignment horizontal="left" vertical="center" wrapText="1"/>
    </xf>
    <xf numFmtId="0" fontId="111" fillId="25" borderId="16" xfId="0" applyFont="1" applyFill="1" applyBorder="1" applyAlignment="1">
      <alignment horizontal="left" vertical="center" wrapText="1"/>
    </xf>
    <xf numFmtId="3" fontId="21" fillId="25" borderId="34" xfId="0" applyNumberFormat="1" applyFont="1" applyFill="1" applyBorder="1" applyAlignment="1">
      <alignment horizontal="center" vertical="center" wrapText="1"/>
    </xf>
    <xf numFmtId="3" fontId="21" fillId="25" borderId="29" xfId="0" applyNumberFormat="1" applyFont="1" applyFill="1" applyBorder="1" applyAlignment="1">
      <alignment horizontal="center" vertical="center" wrapText="1"/>
    </xf>
    <xf numFmtId="3" fontId="21" fillId="25" borderId="40" xfId="0" applyNumberFormat="1" applyFont="1" applyFill="1" applyBorder="1" applyAlignment="1">
      <alignment horizontal="center" vertical="center" wrapText="1"/>
    </xf>
    <xf numFmtId="0" fontId="111" fillId="0" borderId="112" xfId="0" applyFont="1" applyFill="1" applyBorder="1" applyAlignment="1">
      <alignment horizontal="center" vertical="center" wrapText="1"/>
    </xf>
    <xf numFmtId="0" fontId="111" fillId="0" borderId="113" xfId="0" applyFont="1" applyFill="1" applyBorder="1" applyAlignment="1">
      <alignment horizontal="center" vertical="center" wrapText="1"/>
    </xf>
    <xf numFmtId="0" fontId="111" fillId="0" borderId="15" xfId="0" applyFont="1" applyFill="1" applyBorder="1" applyAlignment="1">
      <alignment horizontal="center" vertical="center" wrapText="1"/>
    </xf>
    <xf numFmtId="0" fontId="111" fillId="0" borderId="13" xfId="0" applyFont="1" applyFill="1" applyBorder="1" applyAlignment="1">
      <alignment horizontal="center" vertical="center" wrapText="1"/>
    </xf>
    <xf numFmtId="0" fontId="111" fillId="0" borderId="16"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3" fillId="0" borderId="83" xfId="0" applyFont="1" applyFill="1" applyBorder="1" applyAlignment="1">
      <alignment horizontal="center" vertical="center" wrapText="1"/>
    </xf>
    <xf numFmtId="0" fontId="15" fillId="0" borderId="0" xfId="0" applyFont="1" applyBorder="1" applyAlignment="1">
      <alignment horizontal="left" vertical="center"/>
    </xf>
    <xf numFmtId="0" fontId="11" fillId="0" borderId="60" xfId="0" applyFont="1" applyFill="1" applyBorder="1"/>
    <xf numFmtId="0" fontId="11" fillId="0" borderId="31" xfId="0" applyFont="1" applyFill="1" applyBorder="1"/>
    <xf numFmtId="0" fontId="111" fillId="0" borderId="109" xfId="0" applyFont="1" applyBorder="1" applyAlignment="1">
      <alignment horizontal="center" vertical="center" wrapText="1"/>
    </xf>
    <xf numFmtId="0" fontId="111" fillId="0" borderId="110" xfId="0" applyFont="1" applyBorder="1" applyAlignment="1">
      <alignment horizontal="center" vertical="center" wrapText="1"/>
    </xf>
    <xf numFmtId="0" fontId="111" fillId="0" borderId="111" xfId="0" applyFont="1" applyBorder="1" applyAlignment="1">
      <alignment horizontal="center" vertical="center" wrapText="1"/>
    </xf>
    <xf numFmtId="15" fontId="111" fillId="0" borderId="35" xfId="0" applyNumberFormat="1" applyFont="1" applyFill="1" applyBorder="1" applyAlignment="1">
      <alignment horizontal="center" vertical="center" wrapText="1"/>
    </xf>
    <xf numFmtId="15" fontId="111" fillId="0" borderId="30" xfId="0" applyNumberFormat="1" applyFont="1" applyFill="1" applyBorder="1" applyAlignment="1">
      <alignment horizontal="center" vertical="center" wrapText="1"/>
    </xf>
    <xf numFmtId="15" fontId="111" fillId="0" borderId="42" xfId="0" applyNumberFormat="1" applyFont="1" applyFill="1" applyBorder="1" applyAlignment="1">
      <alignment horizontal="center" vertical="center" wrapText="1"/>
    </xf>
    <xf numFmtId="0" fontId="99" fillId="0" borderId="18" xfId="0" applyFont="1" applyFill="1" applyBorder="1" applyAlignment="1">
      <alignment horizontal="center" vertical="center" wrapText="1"/>
    </xf>
    <xf numFmtId="0" fontId="99" fillId="0" borderId="0" xfId="0" applyFont="1" applyFill="1" applyBorder="1" applyAlignment="1">
      <alignment horizontal="center" vertical="center" wrapText="1"/>
    </xf>
    <xf numFmtId="0" fontId="99" fillId="0" borderId="19" xfId="0" applyFont="1" applyFill="1" applyBorder="1" applyAlignment="1">
      <alignment horizontal="center" vertical="center" wrapText="1"/>
    </xf>
    <xf numFmtId="0" fontId="111" fillId="0" borderId="34" xfId="0" applyFont="1" applyFill="1" applyBorder="1" applyAlignment="1">
      <alignment horizontal="center" vertical="center" wrapText="1"/>
    </xf>
    <xf numFmtId="0" fontId="111" fillId="0" borderId="29" xfId="0" applyFont="1" applyFill="1" applyBorder="1" applyAlignment="1">
      <alignment horizontal="center" vertical="center" wrapText="1"/>
    </xf>
    <xf numFmtId="0" fontId="111" fillId="0" borderId="40" xfId="0" applyFont="1" applyFill="1" applyBorder="1" applyAlignment="1">
      <alignment horizontal="center" vertical="center" wrapText="1"/>
    </xf>
    <xf numFmtId="0" fontId="111" fillId="25" borderId="113" xfId="0" applyFont="1" applyFill="1" applyBorder="1" applyAlignment="1">
      <alignment horizontal="center" vertical="center" wrapText="1"/>
    </xf>
    <xf numFmtId="0" fontId="111" fillId="25" borderId="110" xfId="0" applyFont="1" applyFill="1" applyBorder="1" applyAlignment="1">
      <alignment horizontal="center" vertical="center" wrapText="1"/>
    </xf>
    <xf numFmtId="0" fontId="111" fillId="25" borderId="111" xfId="0" applyFont="1" applyFill="1" applyBorder="1" applyAlignment="1">
      <alignment horizontal="center" vertical="center" wrapText="1"/>
    </xf>
    <xf numFmtId="0" fontId="101" fillId="25" borderId="15" xfId="0" applyFont="1" applyFill="1" applyBorder="1" applyAlignment="1">
      <alignment horizontal="center" vertical="center" wrapText="1"/>
    </xf>
    <xf numFmtId="0" fontId="101" fillId="25" borderId="13" xfId="0" applyFont="1" applyFill="1" applyBorder="1" applyAlignment="1">
      <alignment horizontal="center" vertical="center" wrapText="1"/>
    </xf>
    <xf numFmtId="0" fontId="101" fillId="25" borderId="16" xfId="0" applyFont="1" applyFill="1" applyBorder="1" applyAlignment="1">
      <alignment horizontal="center" vertical="center" wrapText="1"/>
    </xf>
    <xf numFmtId="0" fontId="111" fillId="25" borderId="109" xfId="0" applyFont="1" applyFill="1" applyBorder="1" applyAlignment="1">
      <alignment horizontal="center" vertical="center" wrapText="1"/>
    </xf>
    <xf numFmtId="3" fontId="21" fillId="0" borderId="54" xfId="0" applyNumberFormat="1" applyFont="1" applyFill="1" applyBorder="1" applyAlignment="1">
      <alignment horizontal="center" vertical="center" wrapText="1"/>
    </xf>
    <xf numFmtId="3" fontId="21" fillId="0" borderId="64" xfId="0" applyNumberFormat="1" applyFont="1" applyFill="1" applyBorder="1" applyAlignment="1">
      <alignment horizontal="center" vertical="center" wrapText="1"/>
    </xf>
    <xf numFmtId="15" fontId="111" fillId="0" borderId="15" xfId="0" applyNumberFormat="1" applyFont="1" applyFill="1" applyBorder="1" applyAlignment="1">
      <alignment horizontal="left" vertical="center" wrapText="1"/>
    </xf>
    <xf numFmtId="15" fontId="111" fillId="0" borderId="13" xfId="0" applyNumberFormat="1" applyFont="1" applyFill="1" applyBorder="1" applyAlignment="1">
      <alignment horizontal="left" vertical="center" wrapText="1"/>
    </xf>
    <xf numFmtId="15" fontId="111" fillId="0" borderId="16" xfId="0" applyNumberFormat="1" applyFont="1" applyFill="1" applyBorder="1" applyAlignment="1">
      <alignment horizontal="left" vertical="center" wrapText="1"/>
    </xf>
    <xf numFmtId="3" fontId="21" fillId="0" borderId="105" xfId="0" applyNumberFormat="1" applyFont="1" applyFill="1" applyBorder="1" applyAlignment="1">
      <alignment horizontal="center" vertical="center" wrapText="1"/>
    </xf>
    <xf numFmtId="3" fontId="21" fillId="0" borderId="106" xfId="0" applyNumberFormat="1" applyFont="1" applyFill="1" applyBorder="1" applyAlignment="1">
      <alignment horizontal="center" vertical="center" wrapText="1"/>
    </xf>
    <xf numFmtId="3" fontId="21" fillId="0" borderId="107" xfId="0" applyNumberFormat="1" applyFont="1" applyFill="1" applyBorder="1" applyAlignment="1">
      <alignment horizontal="center" vertical="center" wrapText="1"/>
    </xf>
    <xf numFmtId="3" fontId="21" fillId="0" borderId="108" xfId="0" applyNumberFormat="1" applyFont="1" applyFill="1" applyBorder="1" applyAlignment="1">
      <alignment horizontal="center" vertical="center" wrapText="1"/>
    </xf>
    <xf numFmtId="0" fontId="111" fillId="0" borderId="10" xfId="0" applyFont="1" applyFill="1" applyBorder="1" applyAlignment="1">
      <alignment horizontal="left" vertical="center" wrapText="1"/>
    </xf>
    <xf numFmtId="0" fontId="70" fillId="0" borderId="10" xfId="0" applyFont="1" applyFill="1" applyBorder="1" applyAlignment="1">
      <alignment horizontal="center" vertical="center"/>
    </xf>
    <xf numFmtId="0" fontId="53" fillId="0" borderId="19" xfId="0" applyFont="1" applyFill="1" applyBorder="1" applyAlignment="1">
      <alignment horizontal="center" vertical="center" wrapText="1"/>
    </xf>
    <xf numFmtId="0" fontId="11" fillId="25" borderId="34" xfId="0" applyFont="1" applyFill="1" applyBorder="1" applyAlignment="1">
      <alignment horizontal="center" vertical="center" wrapText="1"/>
    </xf>
    <xf numFmtId="0" fontId="11" fillId="25" borderId="29" xfId="0" applyFont="1" applyFill="1" applyBorder="1" applyAlignment="1">
      <alignment horizontal="center" vertical="center" wrapText="1"/>
    </xf>
    <xf numFmtId="0" fontId="11" fillId="25" borderId="40" xfId="0" applyFont="1" applyFill="1" applyBorder="1" applyAlignment="1">
      <alignment horizontal="center" vertical="center" wrapText="1"/>
    </xf>
    <xf numFmtId="188" fontId="21" fillId="0" borderId="28" xfId="0" applyNumberFormat="1" applyFont="1" applyFill="1" applyBorder="1" applyAlignment="1">
      <alignment horizontal="center" vertical="center" wrapText="1"/>
    </xf>
    <xf numFmtId="188" fontId="21" fillId="0" borderId="7" xfId="0" applyNumberFormat="1" applyFont="1" applyFill="1" applyBorder="1" applyAlignment="1">
      <alignment horizontal="center" vertical="center" wrapText="1"/>
    </xf>
    <xf numFmtId="188" fontId="21" fillId="0" borderId="41" xfId="0" applyNumberFormat="1" applyFont="1" applyFill="1" applyBorder="1" applyAlignment="1">
      <alignment horizontal="center" vertical="center" wrapText="1"/>
    </xf>
    <xf numFmtId="190" fontId="21" fillId="25" borderId="73" xfId="0" applyNumberFormat="1" applyFont="1" applyFill="1" applyBorder="1" applyAlignment="1">
      <alignment horizontal="center" vertical="center" wrapText="1"/>
    </xf>
    <xf numFmtId="190" fontId="21" fillId="25" borderId="75" xfId="0" applyNumberFormat="1" applyFont="1" applyFill="1" applyBorder="1" applyAlignment="1">
      <alignment horizontal="center" vertical="center" wrapText="1"/>
    </xf>
    <xf numFmtId="190" fontId="21" fillId="25" borderId="77" xfId="0" applyNumberFormat="1" applyFont="1" applyFill="1" applyBorder="1" applyAlignment="1">
      <alignment horizontal="center" vertical="center" wrapText="1"/>
    </xf>
    <xf numFmtId="190" fontId="21" fillId="25" borderId="80" xfId="0" applyNumberFormat="1" applyFont="1" applyFill="1" applyBorder="1" applyAlignment="1">
      <alignment horizontal="center" vertical="center" wrapText="1"/>
    </xf>
    <xf numFmtId="190" fontId="21" fillId="25" borderId="81" xfId="0" applyNumberFormat="1" applyFont="1" applyFill="1" applyBorder="1" applyAlignment="1">
      <alignment horizontal="center" vertical="center" wrapText="1"/>
    </xf>
    <xf numFmtId="190" fontId="21" fillId="25" borderId="82" xfId="0" applyNumberFormat="1" applyFont="1" applyFill="1" applyBorder="1" applyAlignment="1">
      <alignment horizontal="center" vertical="center" wrapText="1"/>
    </xf>
    <xf numFmtId="15" fontId="111" fillId="25" borderId="57" xfId="0" applyNumberFormat="1" applyFont="1" applyFill="1" applyBorder="1" applyAlignment="1">
      <alignment horizontal="center" vertical="center" wrapText="1"/>
    </xf>
    <xf numFmtId="15" fontId="111" fillId="25" borderId="60" xfId="0" applyNumberFormat="1" applyFont="1" applyFill="1" applyBorder="1" applyAlignment="1">
      <alignment horizontal="center" vertical="center" wrapText="1"/>
    </xf>
    <xf numFmtId="15" fontId="111" fillId="25" borderId="31" xfId="0" applyNumberFormat="1" applyFont="1" applyFill="1" applyBorder="1" applyAlignment="1">
      <alignment horizontal="center" vertical="center" wrapText="1"/>
    </xf>
    <xf numFmtId="15" fontId="111" fillId="25" borderId="38" xfId="0" applyNumberFormat="1" applyFont="1" applyFill="1" applyBorder="1" applyAlignment="1">
      <alignment horizontal="center" vertical="center" wrapText="1"/>
    </xf>
    <xf numFmtId="15" fontId="111" fillId="25" borderId="7" xfId="0" applyNumberFormat="1" applyFont="1" applyFill="1" applyBorder="1" applyAlignment="1">
      <alignment horizontal="center" vertical="center" wrapText="1"/>
    </xf>
    <xf numFmtId="15" fontId="111" fillId="25" borderId="41" xfId="0" applyNumberFormat="1" applyFont="1" applyFill="1" applyBorder="1" applyAlignment="1">
      <alignment horizontal="center" vertical="center" wrapText="1"/>
    </xf>
    <xf numFmtId="15" fontId="111" fillId="0" borderId="0" xfId="0" applyNumberFormat="1" applyFont="1" applyFill="1" applyBorder="1" applyAlignment="1">
      <alignment horizontal="center" vertical="center" wrapText="1"/>
    </xf>
    <xf numFmtId="15" fontId="111" fillId="0" borderId="19" xfId="0" applyNumberFormat="1" applyFont="1" applyFill="1" applyBorder="1" applyAlignment="1">
      <alignment horizontal="center" vertical="center" wrapText="1"/>
    </xf>
    <xf numFmtId="15" fontId="11" fillId="25" borderId="73" xfId="0" applyNumberFormat="1" applyFont="1" applyFill="1" applyBorder="1" applyAlignment="1">
      <alignment horizontal="center" vertical="center" wrapText="1"/>
    </xf>
    <xf numFmtId="15" fontId="11" fillId="25" borderId="75" xfId="0" applyNumberFormat="1" applyFont="1" applyFill="1" applyBorder="1" applyAlignment="1">
      <alignment horizontal="center" vertical="center" wrapText="1"/>
    </xf>
    <xf numFmtId="15" fontId="11" fillId="25" borderId="77" xfId="0" applyNumberFormat="1" applyFont="1" applyFill="1" applyBorder="1" applyAlignment="1">
      <alignment horizontal="center" vertical="center" wrapText="1"/>
    </xf>
    <xf numFmtId="15" fontId="11" fillId="0" borderId="80" xfId="0" applyNumberFormat="1" applyFont="1" applyFill="1" applyBorder="1" applyAlignment="1">
      <alignment horizontal="center" vertical="center" wrapText="1"/>
    </xf>
    <xf numFmtId="15" fontId="11" fillId="0" borderId="81" xfId="0" applyNumberFormat="1" applyFont="1" applyFill="1" applyBorder="1" applyAlignment="1">
      <alignment horizontal="center" vertical="center" wrapText="1"/>
    </xf>
    <xf numFmtId="15" fontId="11" fillId="0" borderId="82" xfId="0" applyNumberFormat="1" applyFont="1" applyFill="1" applyBorder="1" applyAlignment="1">
      <alignment horizontal="center" vertical="center" wrapText="1"/>
    </xf>
    <xf numFmtId="0" fontId="11" fillId="0" borderId="58" xfId="0" applyFont="1" applyFill="1" applyBorder="1" applyAlignment="1">
      <alignment horizontal="center" vertical="center" wrapText="1"/>
    </xf>
    <xf numFmtId="190" fontId="21" fillId="25" borderId="129" xfId="0" applyNumberFormat="1" applyFont="1" applyFill="1" applyBorder="1" applyAlignment="1">
      <alignment horizontal="center" vertical="center" wrapText="1"/>
    </xf>
    <xf numFmtId="190" fontId="21" fillId="25" borderId="130" xfId="0" applyNumberFormat="1" applyFont="1" applyFill="1" applyBorder="1" applyAlignment="1">
      <alignment horizontal="center" vertical="center" wrapText="1"/>
    </xf>
    <xf numFmtId="190" fontId="21" fillId="25" borderId="131" xfId="0" applyNumberFormat="1" applyFont="1" applyFill="1" applyBorder="1" applyAlignment="1">
      <alignment horizontal="center" vertical="center" wrapText="1"/>
    </xf>
    <xf numFmtId="15" fontId="111" fillId="0" borderId="28" xfId="0" applyNumberFormat="1"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6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8" fillId="0" borderId="57" xfId="0" applyFont="1" applyFill="1" applyBorder="1" applyAlignment="1">
      <alignment horizontal="center" vertical="center" wrapText="1"/>
    </xf>
    <xf numFmtId="0" fontId="18" fillId="0" borderId="6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58"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0" xfId="0" applyFont="1" applyFill="1" applyBorder="1" applyAlignment="1">
      <alignment horizontal="center" vertical="center" wrapText="1"/>
    </xf>
    <xf numFmtId="17" fontId="111" fillId="0" borderId="57" xfId="0" applyNumberFormat="1" applyFont="1" applyFill="1" applyBorder="1" applyAlignment="1">
      <alignment horizontal="center" vertical="center" wrapText="1"/>
    </xf>
    <xf numFmtId="17" fontId="111" fillId="0" borderId="60" xfId="0" applyNumberFormat="1" applyFont="1" applyFill="1" applyBorder="1" applyAlignment="1">
      <alignment horizontal="center" vertical="center" wrapText="1"/>
    </xf>
    <xf numFmtId="17" fontId="111" fillId="0" borderId="31" xfId="0" applyNumberFormat="1" applyFont="1" applyFill="1" applyBorder="1" applyAlignment="1">
      <alignment horizontal="center" vertical="center" wrapText="1"/>
    </xf>
    <xf numFmtId="0" fontId="111" fillId="25" borderId="58" xfId="0" applyFont="1" applyFill="1" applyBorder="1" applyAlignment="1">
      <alignment horizontal="center" vertical="center" wrapText="1"/>
    </xf>
    <xf numFmtId="0" fontId="111" fillId="25" borderId="47" xfId="0" applyFont="1" applyFill="1" applyBorder="1" applyAlignment="1">
      <alignment horizontal="center" vertical="center" wrapText="1"/>
    </xf>
    <xf numFmtId="0" fontId="111" fillId="25" borderId="62" xfId="0" applyFont="1" applyFill="1" applyBorder="1" applyAlignment="1">
      <alignment horizontal="center" vertical="center" wrapText="1"/>
    </xf>
    <xf numFmtId="15" fontId="11" fillId="25" borderId="22" xfId="0" applyNumberFormat="1" applyFont="1" applyFill="1" applyBorder="1" applyAlignment="1">
      <alignment horizontal="center" vertical="center" wrapText="1"/>
    </xf>
    <xf numFmtId="15" fontId="11" fillId="25" borderId="23" xfId="0" applyNumberFormat="1" applyFont="1" applyFill="1" applyBorder="1" applyAlignment="1">
      <alignment horizontal="center" vertical="center" wrapText="1"/>
    </xf>
    <xf numFmtId="15" fontId="11" fillId="25" borderId="53" xfId="0" applyNumberFormat="1" applyFont="1" applyFill="1" applyBorder="1" applyAlignment="1">
      <alignment horizontal="center" vertical="center" wrapText="1"/>
    </xf>
    <xf numFmtId="0" fontId="114" fillId="0" borderId="10" xfId="0" applyFont="1" applyFill="1" applyBorder="1" applyAlignment="1">
      <alignment horizontal="center" vertical="center" wrapText="1"/>
    </xf>
    <xf numFmtId="0" fontId="115" fillId="0" borderId="28" xfId="0" applyFont="1" applyFill="1" applyBorder="1" applyAlignment="1">
      <alignment horizontal="center" vertical="center" wrapText="1"/>
    </xf>
    <xf numFmtId="190" fontId="114" fillId="25" borderId="10" xfId="0" applyNumberFormat="1" applyFont="1" applyFill="1" applyBorder="1" applyAlignment="1">
      <alignment horizontal="center" vertical="center" wrapText="1"/>
    </xf>
    <xf numFmtId="0" fontId="111" fillId="0" borderId="14" xfId="0" applyFont="1" applyFill="1" applyBorder="1" applyAlignment="1">
      <alignment horizontal="center" vertical="center" wrapText="1"/>
    </xf>
    <xf numFmtId="0" fontId="111" fillId="0" borderId="24" xfId="0" applyFont="1" applyFill="1" applyBorder="1" applyAlignment="1">
      <alignment horizontal="center" vertical="center" wrapText="1"/>
    </xf>
    <xf numFmtId="0" fontId="111" fillId="0" borderId="12" xfId="0" applyFont="1" applyFill="1" applyBorder="1" applyAlignment="1">
      <alignment horizontal="center" vertical="center" wrapText="1"/>
    </xf>
    <xf numFmtId="0" fontId="111" fillId="0" borderId="25" xfId="0" applyFont="1" applyFill="1" applyBorder="1" applyAlignment="1">
      <alignment horizontal="center" vertical="center" wrapText="1"/>
    </xf>
    <xf numFmtId="0" fontId="111" fillId="0" borderId="17" xfId="0" applyFont="1" applyFill="1" applyBorder="1" applyAlignment="1">
      <alignment horizontal="center" vertical="center" wrapText="1"/>
    </xf>
    <xf numFmtId="0" fontId="111" fillId="0" borderId="26"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6" xfId="0" applyFill="1" applyBorder="1" applyAlignment="1">
      <alignment horizontal="center" vertical="center" wrapText="1"/>
    </xf>
    <xf numFmtId="0" fontId="116" fillId="0" borderId="10" xfId="0" applyFont="1" applyFill="1" applyBorder="1" applyAlignment="1">
      <alignment horizontal="center" vertical="center" wrapText="1"/>
    </xf>
    <xf numFmtId="0" fontId="111" fillId="25" borderId="10" xfId="0" applyFont="1" applyFill="1" applyBorder="1" applyAlignment="1">
      <alignment horizontal="center" vertical="center" wrapText="1"/>
    </xf>
    <xf numFmtId="190" fontId="111" fillId="0" borderId="10" xfId="0" applyNumberFormat="1" applyFont="1" applyFill="1" applyBorder="1" applyAlignment="1">
      <alignment horizontal="left" vertical="center" wrapText="1"/>
    </xf>
    <xf numFmtId="0" fontId="118" fillId="0" borderId="10" xfId="0" applyFont="1" applyFill="1" applyBorder="1" applyAlignment="1">
      <alignment horizontal="center" vertical="center" wrapText="1"/>
    </xf>
    <xf numFmtId="15" fontId="117" fillId="0" borderId="10" xfId="0" applyNumberFormat="1" applyFont="1" applyFill="1" applyBorder="1" applyAlignment="1">
      <alignment horizontal="center" vertical="center" wrapText="1"/>
    </xf>
    <xf numFmtId="186" fontId="111" fillId="0" borderId="10" xfId="46" applyNumberFormat="1" applyFont="1" applyFill="1" applyBorder="1" applyAlignment="1">
      <alignment horizontal="center" vertical="center" wrapText="1"/>
    </xf>
    <xf numFmtId="0" fontId="114" fillId="25" borderId="10" xfId="0" applyFont="1" applyFill="1" applyBorder="1" applyAlignment="1">
      <alignment horizontal="center" vertical="center" wrapText="1"/>
    </xf>
    <xf numFmtId="190" fontId="112" fillId="0" borderId="58" xfId="0" applyNumberFormat="1" applyFont="1" applyFill="1" applyBorder="1" applyAlignment="1">
      <alignment horizontal="center" vertical="center"/>
    </xf>
    <xf numFmtId="190" fontId="112" fillId="0" borderId="47" xfId="0" applyNumberFormat="1" applyFont="1" applyFill="1" applyBorder="1" applyAlignment="1">
      <alignment horizontal="center" vertical="center"/>
    </xf>
    <xf numFmtId="190" fontId="112" fillId="0" borderId="62" xfId="0" applyNumberFormat="1" applyFont="1" applyFill="1" applyBorder="1" applyAlignment="1">
      <alignment horizontal="center" vertical="center"/>
    </xf>
    <xf numFmtId="15" fontId="9" fillId="0" borderId="19" xfId="0" applyNumberFormat="1" applyFont="1" applyFill="1" applyBorder="1" applyAlignment="1">
      <alignment horizontal="center" vertical="center" wrapText="1"/>
    </xf>
    <xf numFmtId="3" fontId="21" fillId="0" borderId="21" xfId="0" applyNumberFormat="1" applyFont="1" applyFill="1" applyBorder="1" applyAlignment="1">
      <alignment horizontal="center" vertical="center" wrapText="1"/>
    </xf>
    <xf numFmtId="190" fontId="21" fillId="0" borderId="19" xfId="0" applyNumberFormat="1" applyFont="1" applyFill="1" applyBorder="1" applyAlignment="1">
      <alignment horizontal="center" vertical="center"/>
    </xf>
    <xf numFmtId="0" fontId="115" fillId="0" borderId="18" xfId="0" applyFont="1" applyFill="1" applyBorder="1" applyAlignment="1">
      <alignment horizontal="center" wrapText="1"/>
    </xf>
    <xf numFmtId="0" fontId="115" fillId="0" borderId="0" xfId="0" applyFont="1" applyFill="1" applyBorder="1" applyAlignment="1">
      <alignment horizontal="center" wrapText="1"/>
    </xf>
    <xf numFmtId="0" fontId="115" fillId="0" borderId="19" xfId="0" applyFont="1" applyFill="1" applyBorder="1" applyAlignment="1">
      <alignment horizontal="center" wrapText="1"/>
    </xf>
    <xf numFmtId="0" fontId="21" fillId="0" borderId="10" xfId="0" applyFont="1" applyFill="1" applyBorder="1" applyAlignment="1">
      <alignment horizontal="center" vertical="center" wrapText="1"/>
    </xf>
    <xf numFmtId="0" fontId="11" fillId="0" borderId="15" xfId="0" applyNumberFormat="1" applyFont="1" applyFill="1" applyBorder="1" applyAlignment="1">
      <alignment horizontal="center" vertical="center" wrapText="1"/>
    </xf>
    <xf numFmtId="0" fontId="11" fillId="0" borderId="13"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0" fontId="1" fillId="0" borderId="15" xfId="0" applyFont="1" applyFill="1" applyBorder="1" applyAlignment="1">
      <alignment horizontal="center" vertical="center" wrapText="1"/>
    </xf>
    <xf numFmtId="0" fontId="104" fillId="0" borderId="21" xfId="0" applyFont="1" applyBorder="1" applyAlignment="1">
      <alignment horizontal="center" vertical="center" wrapText="1"/>
    </xf>
    <xf numFmtId="0" fontId="104" fillId="0" borderId="83" xfId="0" applyFont="1" applyBorder="1" applyAlignment="1">
      <alignment horizontal="center" vertical="center" wrapText="1"/>
    </xf>
    <xf numFmtId="0" fontId="21" fillId="0" borderId="15"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6" xfId="0" applyFont="1" applyFill="1" applyBorder="1" applyAlignment="1">
      <alignment horizontal="center" vertical="center" wrapText="1"/>
    </xf>
    <xf numFmtId="14" fontId="11" fillId="0" borderId="15" xfId="0" applyNumberFormat="1" applyFont="1" applyFill="1" applyBorder="1" applyAlignment="1">
      <alignment horizontal="center" vertical="center" wrapText="1"/>
    </xf>
    <xf numFmtId="14" fontId="11" fillId="0" borderId="13" xfId="0" applyNumberFormat="1" applyFont="1" applyFill="1" applyBorder="1" applyAlignment="1">
      <alignment horizontal="center" vertical="center" wrapText="1"/>
    </xf>
    <xf numFmtId="14" fontId="11" fillId="0" borderId="16" xfId="0" applyNumberFormat="1" applyFont="1" applyFill="1" applyBorder="1" applyAlignment="1">
      <alignment horizontal="center" vertical="center" wrapText="1"/>
    </xf>
    <xf numFmtId="0" fontId="21" fillId="0" borderId="15"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6" xfId="0" applyFont="1" applyFill="1" applyBorder="1" applyAlignment="1">
      <alignment horizontal="center" vertical="center"/>
    </xf>
    <xf numFmtId="0" fontId="87" fillId="0" borderId="15" xfId="0" applyFont="1" applyFill="1" applyBorder="1" applyAlignment="1">
      <alignment horizontal="left" vertical="center" wrapText="1"/>
    </xf>
    <xf numFmtId="0" fontId="112" fillId="0" borderId="13" xfId="0" applyFont="1" applyFill="1" applyBorder="1" applyAlignment="1">
      <alignment horizontal="left" vertical="center" wrapText="1"/>
    </xf>
    <xf numFmtId="0" fontId="112" fillId="0" borderId="16"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25" borderId="15" xfId="0" applyNumberFormat="1" applyFont="1" applyFill="1" applyBorder="1" applyAlignment="1">
      <alignment horizontal="center" vertical="center" wrapText="1"/>
    </xf>
    <xf numFmtId="0" fontId="11" fillId="25" borderId="13" xfId="0" applyNumberFormat="1" applyFont="1" applyFill="1" applyBorder="1" applyAlignment="1">
      <alignment horizontal="center" vertical="center" wrapText="1"/>
    </xf>
    <xf numFmtId="0" fontId="11" fillId="25" borderId="16" xfId="0" applyNumberFormat="1"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19" xfId="0" applyFont="1" applyFill="1" applyBorder="1" applyAlignment="1">
      <alignment horizontal="center" vertical="center" wrapText="1"/>
    </xf>
    <xf numFmtId="15" fontId="18" fillId="0" borderId="18" xfId="0" applyNumberFormat="1" applyFont="1" applyFill="1" applyBorder="1" applyAlignment="1">
      <alignment horizontal="center"/>
    </xf>
    <xf numFmtId="15" fontId="18" fillId="0" borderId="0" xfId="0" applyNumberFormat="1" applyFont="1" applyFill="1" applyBorder="1" applyAlignment="1">
      <alignment horizontal="center"/>
    </xf>
    <xf numFmtId="15" fontId="18" fillId="0" borderId="19" xfId="0" applyNumberFormat="1" applyFont="1" applyFill="1" applyBorder="1" applyAlignment="1">
      <alignment horizont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62" fillId="0" borderId="18" xfId="0" applyFont="1" applyFill="1" applyBorder="1" applyAlignment="1">
      <alignment horizontal="center"/>
    </xf>
    <xf numFmtId="0" fontId="62" fillId="0" borderId="0" xfId="0" applyFont="1" applyFill="1" applyBorder="1" applyAlignment="1">
      <alignment horizontal="center"/>
    </xf>
    <xf numFmtId="0" fontId="62" fillId="0" borderId="19" xfId="0" applyFont="1" applyFill="1" applyBorder="1" applyAlignment="1">
      <alignment horizontal="center"/>
    </xf>
    <xf numFmtId="190" fontId="6" fillId="0" borderId="18" xfId="0" applyNumberFormat="1" applyFont="1" applyFill="1" applyBorder="1" applyAlignment="1">
      <alignment horizontal="center"/>
    </xf>
    <xf numFmtId="190" fontId="6" fillId="0" borderId="0" xfId="0" applyNumberFormat="1" applyFont="1" applyFill="1" applyBorder="1" applyAlignment="1">
      <alignment horizontal="center"/>
    </xf>
    <xf numFmtId="190" fontId="6" fillId="0" borderId="19" xfId="0" applyNumberFormat="1" applyFont="1" applyFill="1" applyBorder="1" applyAlignment="1">
      <alignment horizontal="center"/>
    </xf>
    <xf numFmtId="0" fontId="49" fillId="0" borderId="0" xfId="0" applyFont="1" applyAlignment="1">
      <alignment horizontal="center" vertical="center"/>
    </xf>
    <xf numFmtId="0" fontId="15" fillId="0" borderId="118" xfId="0" applyFont="1" applyBorder="1" applyAlignment="1">
      <alignment horizontal="left" vertical="center" textRotation="90" wrapText="1"/>
    </xf>
    <xf numFmtId="0" fontId="27" fillId="0" borderId="119" xfId="0" applyFont="1" applyBorder="1" applyAlignment="1">
      <alignment horizontal="left" vertical="center" textRotation="90" wrapText="1"/>
    </xf>
    <xf numFmtId="0" fontId="30" fillId="0" borderId="10" xfId="0" applyFont="1" applyBorder="1" applyAlignment="1">
      <alignment horizontal="center" vertical="center" wrapText="1"/>
    </xf>
    <xf numFmtId="0" fontId="49" fillId="0" borderId="0" xfId="0" applyFont="1" applyBorder="1" applyAlignment="1">
      <alignment horizontal="center" vertical="center"/>
    </xf>
    <xf numFmtId="0" fontId="119" fillId="0" borderId="0" xfId="0" applyFont="1" applyAlignment="1">
      <alignment vertical="center"/>
    </xf>
    <xf numFmtId="15" fontId="74" fillId="0" borderId="0" xfId="0" applyNumberFormat="1" applyFont="1" applyFill="1" applyBorder="1" applyAlignment="1">
      <alignment horizontal="left" vertical="center" wrapText="1"/>
    </xf>
    <xf numFmtId="15" fontId="90" fillId="0" borderId="0" xfId="0" applyNumberFormat="1" applyFont="1" applyFill="1" applyBorder="1" applyAlignment="1">
      <alignment vertical="center" wrapText="1"/>
    </xf>
    <xf numFmtId="15" fontId="90" fillId="0" borderId="0" xfId="0" applyNumberFormat="1" applyFont="1" applyFill="1" applyBorder="1" applyAlignment="1">
      <alignment horizontal="left" vertical="center" wrapText="1"/>
    </xf>
    <xf numFmtId="15" fontId="74" fillId="0" borderId="0" xfId="0" applyNumberFormat="1" applyFont="1" applyFill="1" applyBorder="1" applyAlignment="1">
      <alignment vertical="center"/>
    </xf>
    <xf numFmtId="15" fontId="74" fillId="0" borderId="0" xfId="0" applyNumberFormat="1" applyFont="1" applyFill="1" applyBorder="1" applyAlignment="1">
      <alignment horizontal="left" vertic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xplanatory Text" xfId="29"/>
    <cellStyle name="Good" xfId="30"/>
    <cellStyle name="Heading 1" xfId="31"/>
    <cellStyle name="Heading 2" xfId="32"/>
    <cellStyle name="Heading 3" xfId="33"/>
    <cellStyle name="Heading 4" xfId="34"/>
    <cellStyle name="Hyperlink" xfId="35" builtinId="8"/>
    <cellStyle name="Input" xfId="36"/>
    <cellStyle name="Linked Cell" xfId="37"/>
    <cellStyle name="Neutral" xfId="38"/>
    <cellStyle name="Normal" xfId="0" builtinId="0"/>
    <cellStyle name="Normal 11" xfId="39"/>
    <cellStyle name="Normal 2" xfId="40"/>
    <cellStyle name="Normal 4" xfId="41"/>
    <cellStyle name="Normal_Goods and Works" xfId="42"/>
    <cellStyle name="Normal_Goods and Works_AI  PP REVISED  Revised on May l 2011" xfId="43"/>
    <cellStyle name="Normal_Sheet1" xfId="44"/>
    <cellStyle name="Normal_T - Proposed RALP Procurement Plan for 2009 25 jan. 2009" xfId="45"/>
    <cellStyle name="Normal_T - Proposed RALP Procurement Plan for 2009 25 jan. 2009_Copy of RALP PP (R Nov 9, 2010).xls Revised" xfId="46"/>
    <cellStyle name="Normal_T - Proposed RALP Procurement Plan for 2009 25 jan. 2009_MNAPR Model Procurement Plan--DRAFT -from Ayman Elguindy1 (تم الحفظ تلقائياً) (تم الحفظ تلقائياً) (تم الحفظ تلقائياً)" xfId="47"/>
    <cellStyle name="Note" xfId="48"/>
    <cellStyle name="Output" xfId="49"/>
    <cellStyle name="Title" xfId="50"/>
    <cellStyle name="Total" xfId="51"/>
    <cellStyle name="Warning Text" xfId="52"/>
  </cellStyles>
  <dxfs count="2">
    <dxf>
      <fill>
        <patternFill>
          <bgColor indexed="55"/>
        </patternFill>
      </fill>
    </dxf>
    <dxf>
      <fill>
        <patternFill>
          <bgColor indexed="5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aja\My%20Documents\Downloads\PP%20revised%20%20on%2016%20october%202012\Documents%20and%20Settings\ali\Desktop\RALP%20-PP%20updated%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Raja\My%20Documents\Downloads\PP%20revised%20%20on%2016%20october%202012\Documents%20and%20Settings\ali\Desktop\049%20-%20attached%20on%20PP%20RALP%20%20update%20on%2018-1-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ralp\&#1575;&#1604;&#1605;&#1588;&#1578;&#1585;&#1610;&#1575;&#1578;\September\049%20-%20attached%20on%20PP%20RALP%20%20update%20on%2018-1-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General"/>
      <sheetName val="Goods &amp; Work"/>
      <sheetName val="Consulting Services"/>
      <sheetName val="Capacity Building"/>
    </sheetNames>
    <sheetDataSet>
      <sheetData sheetId="0">
        <row r="1">
          <cell r="A1" t="str">
            <v>Prior</v>
          </cell>
        </row>
        <row r="2">
          <cell r="A2" t="str">
            <v>Post</v>
          </cell>
        </row>
        <row r="4">
          <cell r="A4" t="str">
            <v>Firm</v>
          </cell>
        </row>
        <row r="5">
          <cell r="A5" t="str">
            <v>Individual</v>
          </cell>
        </row>
        <row r="7">
          <cell r="A7" t="str">
            <v>Yes</v>
          </cell>
        </row>
        <row r="8">
          <cell r="A8" t="str">
            <v>No</v>
          </cell>
        </row>
        <row r="10">
          <cell r="A10" t="str">
            <v>Goods</v>
          </cell>
        </row>
        <row r="11">
          <cell r="A11" t="str">
            <v>Works</v>
          </cell>
        </row>
        <row r="12">
          <cell r="A12" t="str">
            <v>Non-Consulting Services</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General"/>
      <sheetName val="Goods &amp; Work"/>
      <sheetName val="Capacity Building"/>
      <sheetName val="Consulting Services"/>
      <sheetName val="Consultant(GEF)"/>
    </sheetNames>
    <sheetDataSet>
      <sheetData sheetId="0">
        <row r="10">
          <cell r="A10" t="str">
            <v>Goods</v>
          </cell>
        </row>
        <row r="11">
          <cell r="A11" t="str">
            <v>Works</v>
          </cell>
        </row>
        <row r="12">
          <cell r="A12" t="str">
            <v>Non-Consulting Services</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General"/>
      <sheetName val="Goods &amp; Work"/>
      <sheetName val="Capacity Building"/>
      <sheetName val="Consulting Services"/>
      <sheetName val="Consultant(GEF)"/>
    </sheetNames>
    <sheetDataSet>
      <sheetData sheetId="0" refreshError="1">
        <row r="10">
          <cell r="A10" t="str">
            <v>Goods</v>
          </cell>
        </row>
        <row r="11">
          <cell r="A11" t="str">
            <v>Works</v>
          </cell>
        </row>
        <row r="12">
          <cell r="A12" t="str">
            <v>Non-Consulting Services</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2.75"/>
  <sheetData>
    <row r="1" spans="1:4">
      <c r="A1" t="s">
        <v>63</v>
      </c>
      <c r="C1" t="s">
        <v>107</v>
      </c>
      <c r="D1">
        <v>1</v>
      </c>
    </row>
    <row r="2" spans="1:4">
      <c r="A2" t="s">
        <v>64</v>
      </c>
      <c r="C2" t="s">
        <v>108</v>
      </c>
      <c r="D2" s="9">
        <v>39916</v>
      </c>
    </row>
    <row r="3" spans="1:4">
      <c r="C3" t="s">
        <v>109</v>
      </c>
      <c r="D3" t="s">
        <v>110</v>
      </c>
    </row>
    <row r="4" spans="1:4">
      <c r="A4" t="s">
        <v>71</v>
      </c>
    </row>
    <row r="5" spans="1:4">
      <c r="A5" t="s">
        <v>72</v>
      </c>
    </row>
    <row r="7" spans="1:4">
      <c r="A7" t="s">
        <v>77</v>
      </c>
    </row>
    <row r="8" spans="1:4">
      <c r="A8" t="s">
        <v>78</v>
      </c>
    </row>
    <row r="10" spans="1:4">
      <c r="A10" t="s">
        <v>27</v>
      </c>
    </row>
    <row r="11" spans="1:4">
      <c r="A11" t="s">
        <v>28</v>
      </c>
    </row>
    <row r="12" spans="1:4">
      <c r="A12" t="s">
        <v>97</v>
      </c>
    </row>
  </sheetData>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showGridLines="0" tabSelected="1" view="pageBreakPreview" topLeftCell="B1" zoomScale="71" zoomScaleSheetLayoutView="71" workbookViewId="0">
      <selection activeCell="D7" sqref="D7"/>
    </sheetView>
  </sheetViews>
  <sheetFormatPr defaultRowHeight="12.75"/>
  <cols>
    <col min="1" max="1" width="10.7109375" hidden="1" customWidth="1"/>
    <col min="2" max="2" width="16.5703125" style="4" customWidth="1"/>
    <col min="3" max="3" width="60.7109375" style="1" customWidth="1"/>
    <col min="4" max="4" width="33.42578125" customWidth="1"/>
    <col min="5" max="5" width="80.42578125" style="11" customWidth="1"/>
    <col min="6" max="6" width="10" customWidth="1"/>
  </cols>
  <sheetData>
    <row r="1" spans="2:5" ht="43.5" customHeight="1">
      <c r="B1" s="8"/>
      <c r="C1" s="596" t="s">
        <v>26</v>
      </c>
      <c r="D1" s="596"/>
      <c r="E1" s="596"/>
    </row>
    <row r="2" spans="2:5" ht="24" hidden="1" customHeight="1"/>
    <row r="3" spans="2:5" ht="36.75" customHeight="1">
      <c r="B3" s="597" t="s">
        <v>5</v>
      </c>
      <c r="C3" s="597"/>
    </row>
    <row r="4" spans="2:5" ht="25.5" customHeight="1">
      <c r="B4" s="32" t="s">
        <v>37</v>
      </c>
      <c r="C4" s="166" t="s">
        <v>36</v>
      </c>
    </row>
    <row r="5" spans="2:5" ht="23.25" customHeight="1">
      <c r="C5" s="124" t="s">
        <v>48</v>
      </c>
      <c r="D5" s="599" t="s">
        <v>272</v>
      </c>
      <c r="E5" s="599"/>
    </row>
    <row r="6" spans="2:5" ht="22.5" customHeight="1">
      <c r="C6" s="124" t="s">
        <v>47</v>
      </c>
      <c r="D6" s="176" t="s">
        <v>113</v>
      </c>
      <c r="E6" s="26"/>
    </row>
    <row r="7" spans="2:5" ht="26.25" customHeight="1">
      <c r="C7" s="124" t="s">
        <v>46</v>
      </c>
      <c r="D7" s="1211" t="s">
        <v>276</v>
      </c>
      <c r="E7" s="26"/>
    </row>
    <row r="8" spans="2:5" ht="18.75" customHeight="1">
      <c r="C8" s="124" t="s">
        <v>156</v>
      </c>
      <c r="D8" s="121" t="s">
        <v>114</v>
      </c>
      <c r="E8" s="26"/>
    </row>
    <row r="9" spans="2:5" ht="24.75" customHeight="1">
      <c r="B9" s="32" t="s">
        <v>38</v>
      </c>
      <c r="C9" s="120" t="s">
        <v>4</v>
      </c>
      <c r="D9" s="219" t="s">
        <v>538</v>
      </c>
    </row>
    <row r="10" spans="2:5" ht="23.25" customHeight="1">
      <c r="C10" s="6"/>
      <c r="D10" s="598" t="s">
        <v>375</v>
      </c>
      <c r="E10" s="598"/>
    </row>
    <row r="11" spans="2:5" ht="18" customHeight="1">
      <c r="D11" s="585" t="s">
        <v>237</v>
      </c>
      <c r="E11" s="585"/>
    </row>
    <row r="12" spans="2:5" ht="20.25" customHeight="1">
      <c r="D12" s="585" t="s">
        <v>332</v>
      </c>
      <c r="E12" s="585"/>
    </row>
    <row r="13" spans="2:5" ht="20.25" customHeight="1">
      <c r="D13" s="585" t="s">
        <v>341</v>
      </c>
      <c r="E13" s="585"/>
    </row>
    <row r="14" spans="2:5" ht="27.75" customHeight="1">
      <c r="D14" s="585" t="s">
        <v>409</v>
      </c>
      <c r="E14" s="585"/>
    </row>
    <row r="15" spans="2:5" ht="27.75" customHeight="1">
      <c r="D15" s="585" t="s">
        <v>437</v>
      </c>
      <c r="E15" s="585"/>
    </row>
    <row r="16" spans="2:5" ht="27.75" customHeight="1">
      <c r="D16" s="585" t="s">
        <v>456</v>
      </c>
      <c r="E16" s="585"/>
    </row>
    <row r="17" spans="2:10" ht="27.75" customHeight="1">
      <c r="D17" s="585" t="s">
        <v>468</v>
      </c>
      <c r="E17" s="585"/>
    </row>
    <row r="18" spans="2:10" ht="27.75" customHeight="1">
      <c r="D18" s="585" t="s">
        <v>479</v>
      </c>
      <c r="E18" s="585"/>
    </row>
    <row r="19" spans="2:10" s="13" customFormat="1" ht="27.75" customHeight="1">
      <c r="B19" s="206"/>
      <c r="C19" s="207"/>
      <c r="D19" s="585" t="s">
        <v>495</v>
      </c>
      <c r="E19" s="585"/>
    </row>
    <row r="20" spans="2:10" s="13" customFormat="1" ht="27.75" customHeight="1">
      <c r="B20" s="206"/>
      <c r="C20" s="207"/>
      <c r="D20" s="601" t="s">
        <v>606</v>
      </c>
      <c r="E20" s="601"/>
    </row>
    <row r="21" spans="2:10" s="13" customFormat="1" ht="27.75" customHeight="1">
      <c r="B21" s="206"/>
      <c r="C21" s="207"/>
      <c r="D21" s="248"/>
      <c r="E21" s="248"/>
    </row>
    <row r="22" spans="2:10" ht="19.5" customHeight="1">
      <c r="B22" s="32" t="s">
        <v>39</v>
      </c>
      <c r="C22" s="120" t="s">
        <v>296</v>
      </c>
      <c r="D22" s="584" t="s">
        <v>330</v>
      </c>
      <c r="E22" s="584"/>
      <c r="F22" s="122"/>
    </row>
    <row r="23" spans="2:10" ht="15" hidden="1">
      <c r="C23" s="122"/>
      <c r="D23" s="122"/>
      <c r="E23" s="123"/>
      <c r="F23" s="122"/>
    </row>
    <row r="24" spans="2:10" ht="18" customHeight="1">
      <c r="C24" s="122"/>
      <c r="D24" s="590" t="s">
        <v>269</v>
      </c>
      <c r="E24" s="590"/>
      <c r="F24" s="590"/>
      <c r="G24" s="33"/>
      <c r="H24" s="33"/>
      <c r="I24" s="33"/>
      <c r="J24" s="33"/>
    </row>
    <row r="25" spans="2:10" ht="20.25" customHeight="1">
      <c r="C25" s="122"/>
      <c r="D25" s="590" t="s">
        <v>331</v>
      </c>
      <c r="E25" s="590"/>
      <c r="F25" s="122"/>
    </row>
    <row r="26" spans="2:10" s="13" customFormat="1" ht="20.25" customHeight="1">
      <c r="B26" s="206"/>
      <c r="C26" s="247"/>
      <c r="D26" s="585" t="s">
        <v>116</v>
      </c>
      <c r="E26" s="585"/>
      <c r="F26" s="247"/>
    </row>
    <row r="27" spans="2:10" ht="38.25" customHeight="1">
      <c r="B27" s="600" t="s">
        <v>394</v>
      </c>
      <c r="C27" s="600"/>
      <c r="D27" s="600"/>
    </row>
    <row r="28" spans="2:10" ht="26.25" hidden="1" customHeight="1">
      <c r="B28" s="6"/>
    </row>
    <row r="29" spans="2:10" ht="36.75" customHeight="1">
      <c r="B29" s="98" t="s">
        <v>116</v>
      </c>
      <c r="C29" s="583" t="s">
        <v>6</v>
      </c>
      <c r="D29" s="583"/>
      <c r="E29" s="583"/>
    </row>
    <row r="30" spans="2:10" ht="22.5" customHeight="1">
      <c r="B30" s="5"/>
      <c r="C30" s="583"/>
      <c r="D30" s="583"/>
      <c r="E30" s="583"/>
    </row>
    <row r="31" spans="2:10" s="14" customFormat="1" ht="81.75" customHeight="1">
      <c r="B31" s="175" t="s">
        <v>43</v>
      </c>
      <c r="C31" s="225" t="s">
        <v>45</v>
      </c>
      <c r="D31" s="169" t="s">
        <v>29</v>
      </c>
      <c r="E31" s="133" t="s">
        <v>31</v>
      </c>
    </row>
    <row r="32" spans="2:10" ht="63.75" customHeight="1">
      <c r="B32" s="7"/>
      <c r="C32" s="131" t="s">
        <v>27</v>
      </c>
      <c r="D32" s="579" t="s">
        <v>542</v>
      </c>
      <c r="E32" s="571" t="s">
        <v>116</v>
      </c>
    </row>
    <row r="33" spans="2:5" ht="69" customHeight="1">
      <c r="B33" s="7"/>
      <c r="C33" s="132" t="s">
        <v>28</v>
      </c>
      <c r="D33" s="579" t="s">
        <v>603</v>
      </c>
      <c r="E33" s="571" t="s">
        <v>116</v>
      </c>
    </row>
    <row r="34" spans="2:5" ht="18.75" hidden="1" customHeight="1">
      <c r="B34" s="7"/>
      <c r="C34" s="3"/>
      <c r="D34" s="3"/>
      <c r="E34" s="22"/>
    </row>
    <row r="35" spans="2:5" ht="18.75" hidden="1" customHeight="1">
      <c r="B35" s="7"/>
      <c r="C35" s="3"/>
      <c r="D35" s="3"/>
      <c r="E35" s="22"/>
    </row>
    <row r="36" spans="2:5" ht="46.5" customHeight="1">
      <c r="B36" s="7"/>
      <c r="C36" s="3"/>
      <c r="D36" s="3"/>
      <c r="E36" s="22"/>
    </row>
    <row r="37" spans="2:5" ht="61.5" customHeight="1">
      <c r="B37" s="175" t="s">
        <v>44</v>
      </c>
      <c r="C37" s="226" t="s">
        <v>30</v>
      </c>
      <c r="D37" s="134" t="s">
        <v>49</v>
      </c>
      <c r="E37" s="134" t="s">
        <v>31</v>
      </c>
    </row>
    <row r="38" spans="2:5" ht="56.25" customHeight="1">
      <c r="B38" s="7"/>
      <c r="C38" s="127" t="s">
        <v>32</v>
      </c>
      <c r="D38" s="231" t="s">
        <v>307</v>
      </c>
      <c r="E38" s="135"/>
    </row>
    <row r="39" spans="2:5" ht="51" customHeight="1">
      <c r="B39" s="7"/>
      <c r="C39" s="127" t="s">
        <v>33</v>
      </c>
      <c r="D39" s="232" t="s">
        <v>8</v>
      </c>
      <c r="E39" s="135"/>
    </row>
    <row r="40" spans="2:5" ht="56.25" customHeight="1">
      <c r="B40" s="7"/>
      <c r="C40" s="188" t="s">
        <v>118</v>
      </c>
      <c r="D40" s="233" t="s">
        <v>308</v>
      </c>
      <c r="E40" s="135" t="s">
        <v>319</v>
      </c>
    </row>
    <row r="41" spans="2:5" ht="43.5" customHeight="1">
      <c r="B41" s="7"/>
      <c r="C41" s="127" t="s">
        <v>34</v>
      </c>
      <c r="D41" s="232" t="s">
        <v>309</v>
      </c>
      <c r="E41" s="135"/>
    </row>
    <row r="42" spans="2:5" ht="45.75" customHeight="1">
      <c r="B42" s="7"/>
      <c r="C42" s="127" t="s">
        <v>35</v>
      </c>
      <c r="D42" s="232" t="s">
        <v>310</v>
      </c>
      <c r="E42" s="135"/>
    </row>
    <row r="43" spans="2:5" ht="49.5" customHeight="1">
      <c r="B43" s="7"/>
      <c r="C43" s="130" t="s">
        <v>7</v>
      </c>
      <c r="D43" s="234" t="s">
        <v>308</v>
      </c>
      <c r="E43" s="135" t="s">
        <v>319</v>
      </c>
    </row>
    <row r="44" spans="2:5" ht="18" customHeight="1">
      <c r="B44" s="7"/>
    </row>
    <row r="45" spans="2:5" ht="22.5" customHeight="1">
      <c r="B45" s="173" t="s">
        <v>38</v>
      </c>
      <c r="C45" s="586" t="s">
        <v>266</v>
      </c>
      <c r="D45" s="586"/>
      <c r="E45" s="586"/>
    </row>
    <row r="46" spans="2:5" ht="15">
      <c r="B46" s="174"/>
      <c r="C46" s="586"/>
      <c r="D46" s="586"/>
      <c r="E46" s="586"/>
    </row>
    <row r="47" spans="2:5" ht="6" customHeight="1">
      <c r="B47" s="174"/>
      <c r="C47" s="122"/>
      <c r="D47" s="171"/>
      <c r="E47" s="25"/>
    </row>
    <row r="48" spans="2:5" ht="33" customHeight="1">
      <c r="B48" s="174" t="s">
        <v>39</v>
      </c>
      <c r="C48" s="593" t="s">
        <v>267</v>
      </c>
      <c r="D48" s="593"/>
      <c r="E48" s="593"/>
    </row>
    <row r="49" spans="2:5" ht="15" hidden="1">
      <c r="B49" s="174"/>
      <c r="C49" s="122"/>
      <c r="D49" s="171"/>
      <c r="E49" s="25"/>
    </row>
    <row r="50" spans="2:5" ht="24.75" customHeight="1">
      <c r="B50" s="174" t="s">
        <v>42</v>
      </c>
      <c r="C50" s="589" t="s">
        <v>137</v>
      </c>
      <c r="D50" s="589"/>
      <c r="E50" s="589"/>
    </row>
    <row r="51" spans="2:5" ht="21.75" hidden="1" customHeight="1">
      <c r="B51" s="174"/>
      <c r="C51" s="172"/>
      <c r="D51" s="172"/>
      <c r="E51" s="170"/>
    </row>
    <row r="52" spans="2:5" ht="18" customHeight="1">
      <c r="B52" s="174" t="s">
        <v>41</v>
      </c>
      <c r="C52" s="587" t="s">
        <v>264</v>
      </c>
      <c r="D52" s="587"/>
      <c r="E52" s="587"/>
    </row>
    <row r="53" spans="2:5" ht="15" hidden="1">
      <c r="B53" s="174"/>
      <c r="C53" s="122"/>
      <c r="D53" s="171"/>
      <c r="E53" s="25"/>
    </row>
    <row r="54" spans="2:5" ht="16.5" customHeight="1">
      <c r="B54" s="174" t="s">
        <v>40</v>
      </c>
      <c r="C54" s="587" t="s">
        <v>265</v>
      </c>
      <c r="D54" s="587"/>
      <c r="E54" s="587"/>
    </row>
    <row r="55" spans="2:5" hidden="1">
      <c r="B55" s="7"/>
    </row>
    <row r="56" spans="2:5" ht="50.25" customHeight="1">
      <c r="B56" s="588" t="s">
        <v>255</v>
      </c>
      <c r="C56" s="588"/>
    </row>
    <row r="57" spans="2:5" hidden="1"/>
    <row r="58" spans="2:5" ht="21" customHeight="1">
      <c r="B58" s="5" t="s">
        <v>37</v>
      </c>
      <c r="C58" s="587" t="s">
        <v>23</v>
      </c>
      <c r="D58" s="587"/>
      <c r="E58" s="587"/>
    </row>
    <row r="59" spans="2:5" ht="19.5" customHeight="1">
      <c r="C59" s="587"/>
      <c r="D59" s="587"/>
      <c r="E59" s="587"/>
    </row>
    <row r="60" spans="2:5" s="2" customFormat="1" ht="53.25" customHeight="1">
      <c r="B60" s="175" t="s">
        <v>43</v>
      </c>
      <c r="C60" s="224" t="s">
        <v>45</v>
      </c>
      <c r="D60" s="215" t="s">
        <v>29</v>
      </c>
      <c r="E60" s="215" t="s">
        <v>31</v>
      </c>
    </row>
    <row r="61" spans="2:5" ht="36" customHeight="1">
      <c r="B61" s="7"/>
      <c r="C61" s="132" t="s">
        <v>50</v>
      </c>
      <c r="D61" s="580" t="s">
        <v>604</v>
      </c>
      <c r="E61" s="36"/>
    </row>
    <row r="62" spans="2:5" ht="36.75" customHeight="1">
      <c r="B62" s="7"/>
      <c r="C62" s="227" t="s">
        <v>320</v>
      </c>
      <c r="D62" s="235"/>
      <c r="E62" s="581"/>
    </row>
    <row r="63" spans="2:5" ht="39.75" customHeight="1">
      <c r="B63" s="193"/>
      <c r="C63" s="126" t="s">
        <v>253</v>
      </c>
      <c r="D63" s="235" t="s">
        <v>311</v>
      </c>
      <c r="E63" s="36"/>
    </row>
    <row r="64" spans="2:5" ht="44.25" customHeight="1">
      <c r="B64" s="193"/>
      <c r="C64" s="126" t="s">
        <v>277</v>
      </c>
      <c r="D64" s="236" t="s">
        <v>9</v>
      </c>
      <c r="E64" s="36"/>
    </row>
    <row r="65" spans="2:8" ht="42.75" customHeight="1">
      <c r="B65" s="193"/>
      <c r="C65" s="194" t="s">
        <v>252</v>
      </c>
      <c r="D65" s="235" t="s">
        <v>10</v>
      </c>
      <c r="E65" s="36"/>
    </row>
    <row r="66" spans="2:8" ht="20.25" customHeight="1">
      <c r="B66" s="193"/>
      <c r="C66" s="195"/>
      <c r="D66" s="196"/>
      <c r="E66" s="197"/>
    </row>
    <row r="67" spans="2:8" ht="51.75" customHeight="1">
      <c r="B67" s="198" t="s">
        <v>44</v>
      </c>
      <c r="C67" s="136" t="s">
        <v>30</v>
      </c>
      <c r="D67" s="99" t="s">
        <v>49</v>
      </c>
      <c r="E67" s="192" t="s">
        <v>31</v>
      </c>
    </row>
    <row r="68" spans="2:8" ht="34.5" customHeight="1">
      <c r="B68" s="193"/>
      <c r="C68" s="199" t="s">
        <v>56</v>
      </c>
      <c r="D68" s="582" t="s">
        <v>131</v>
      </c>
      <c r="E68" s="200"/>
      <c r="H68" s="12"/>
    </row>
    <row r="69" spans="2:8" ht="30" customHeight="1">
      <c r="B69" s="193"/>
      <c r="C69" s="127" t="s">
        <v>321</v>
      </c>
      <c r="D69" s="128" t="s">
        <v>131</v>
      </c>
      <c r="E69" s="201"/>
      <c r="H69" s="12"/>
    </row>
    <row r="70" spans="2:8" ht="31.5" customHeight="1">
      <c r="B70" s="193"/>
      <c r="C70" s="127" t="s">
        <v>322</v>
      </c>
      <c r="D70" s="128" t="s">
        <v>131</v>
      </c>
      <c r="E70" s="201"/>
      <c r="H70" s="12"/>
    </row>
    <row r="71" spans="2:8" ht="28.5" customHeight="1">
      <c r="B71" s="193"/>
      <c r="C71" s="127" t="s">
        <v>129</v>
      </c>
      <c r="D71" s="245" t="s">
        <v>131</v>
      </c>
      <c r="E71" s="201"/>
      <c r="H71" s="12"/>
    </row>
    <row r="72" spans="2:8" ht="31.5" customHeight="1">
      <c r="B72" s="193"/>
      <c r="C72" s="199" t="s">
        <v>122</v>
      </c>
      <c r="D72" s="128" t="s">
        <v>323</v>
      </c>
      <c r="E72" s="200"/>
      <c r="H72" s="12"/>
    </row>
    <row r="73" spans="2:8" ht="65.25" customHeight="1">
      <c r="B73" s="193"/>
      <c r="C73" s="202" t="s">
        <v>251</v>
      </c>
      <c r="D73" s="245" t="s">
        <v>450</v>
      </c>
      <c r="E73" s="237" t="s">
        <v>444</v>
      </c>
      <c r="H73" s="12"/>
    </row>
    <row r="74" spans="2:8" ht="66" customHeight="1">
      <c r="B74" s="193"/>
      <c r="C74" s="203" t="s">
        <v>318</v>
      </c>
      <c r="D74" s="129"/>
      <c r="E74" s="238" t="s">
        <v>435</v>
      </c>
      <c r="H74" s="12"/>
    </row>
    <row r="75" spans="2:8" ht="58.5" customHeight="1">
      <c r="B75" s="193"/>
      <c r="C75" s="204" t="s">
        <v>252</v>
      </c>
      <c r="D75" s="128" t="s">
        <v>116</v>
      </c>
      <c r="E75" s="237" t="s">
        <v>436</v>
      </c>
      <c r="H75" s="12"/>
    </row>
    <row r="76" spans="2:8" ht="16.5" hidden="1" customHeight="1">
      <c r="B76" s="193"/>
      <c r="C76" s="48"/>
      <c r="D76" s="205"/>
      <c r="E76" s="69" t="s">
        <v>317</v>
      </c>
      <c r="H76" s="12"/>
    </row>
    <row r="77" spans="2:8" ht="21.75" customHeight="1">
      <c r="B77" s="206"/>
      <c r="C77" s="207"/>
      <c r="D77" s="13"/>
      <c r="E77" s="208"/>
    </row>
    <row r="78" spans="2:8" ht="47.25" customHeight="1">
      <c r="B78" s="193" t="s">
        <v>38</v>
      </c>
      <c r="C78" s="595" t="s">
        <v>434</v>
      </c>
      <c r="D78" s="595"/>
      <c r="E78" s="595"/>
    </row>
    <row r="79" spans="2:8" ht="34.5" customHeight="1">
      <c r="B79" s="209"/>
      <c r="C79" s="585" t="s">
        <v>419</v>
      </c>
      <c r="D79" s="585"/>
      <c r="E79" s="585"/>
    </row>
    <row r="80" spans="2:8" hidden="1">
      <c r="B80" s="206"/>
      <c r="C80" s="210"/>
      <c r="D80" s="13"/>
      <c r="E80" s="208"/>
    </row>
    <row r="81" spans="2:5" ht="36" customHeight="1">
      <c r="B81" s="193" t="s">
        <v>39</v>
      </c>
      <c r="C81" s="593" t="s">
        <v>262</v>
      </c>
      <c r="D81" s="594"/>
      <c r="E81" s="594"/>
    </row>
    <row r="82" spans="2:5" hidden="1">
      <c r="B82" s="206"/>
      <c r="C82" s="207"/>
      <c r="D82" s="13"/>
      <c r="E82" s="208"/>
    </row>
    <row r="83" spans="2:5" ht="36" customHeight="1">
      <c r="B83" s="193" t="s">
        <v>42</v>
      </c>
      <c r="C83" s="592" t="s">
        <v>263</v>
      </c>
      <c r="D83" s="592"/>
      <c r="E83" s="211"/>
    </row>
    <row r="84" spans="2:5" ht="12.75" hidden="1" customHeight="1">
      <c r="B84" s="212"/>
      <c r="C84" s="207"/>
      <c r="D84" s="207"/>
      <c r="E84" s="213"/>
    </row>
    <row r="85" spans="2:5" ht="28.5" customHeight="1">
      <c r="B85" s="591" t="s">
        <v>256</v>
      </c>
      <c r="C85" s="591"/>
      <c r="D85" s="591"/>
      <c r="E85" s="591"/>
    </row>
    <row r="86" spans="2:5">
      <c r="B86" s="206"/>
      <c r="C86" s="207"/>
      <c r="D86" s="13"/>
      <c r="E86" s="208"/>
    </row>
    <row r="87" spans="2:5">
      <c r="B87" s="206"/>
      <c r="C87" s="207"/>
      <c r="D87" s="13"/>
      <c r="E87" s="208"/>
    </row>
    <row r="88" spans="2:5">
      <c r="B88" s="206"/>
      <c r="C88" s="207"/>
      <c r="D88" s="13"/>
      <c r="E88" s="208"/>
    </row>
    <row r="89" spans="2:5">
      <c r="B89" s="206"/>
      <c r="C89" s="207"/>
      <c r="D89" s="13"/>
      <c r="E89" s="208"/>
    </row>
    <row r="90" spans="2:5">
      <c r="B90" s="206"/>
      <c r="C90" s="207"/>
      <c r="D90" s="13"/>
      <c r="E90" s="208"/>
    </row>
    <row r="91" spans="2:5">
      <c r="B91" s="206"/>
      <c r="C91" s="207"/>
      <c r="D91" s="13"/>
      <c r="E91" s="208"/>
    </row>
    <row r="92" spans="2:5">
      <c r="B92" s="206"/>
      <c r="C92" s="207"/>
      <c r="D92" s="13"/>
      <c r="E92" s="208"/>
    </row>
    <row r="93" spans="2:5">
      <c r="B93" s="206"/>
      <c r="C93" s="207"/>
      <c r="D93" s="13"/>
      <c r="E93" s="208"/>
    </row>
    <row r="94" spans="2:5">
      <c r="B94" s="206"/>
      <c r="C94" s="207"/>
      <c r="D94" s="13"/>
      <c r="E94" s="208"/>
    </row>
    <row r="95" spans="2:5">
      <c r="B95" s="206"/>
      <c r="C95" s="207"/>
      <c r="D95" s="13"/>
      <c r="E95" s="208"/>
    </row>
    <row r="96" spans="2:5">
      <c r="B96" s="206"/>
      <c r="C96" s="207"/>
      <c r="D96" s="13"/>
      <c r="E96" s="208"/>
    </row>
    <row r="97" spans="2:5">
      <c r="B97" s="206"/>
      <c r="C97" s="207"/>
      <c r="D97" s="13"/>
      <c r="E97" s="208"/>
    </row>
    <row r="98" spans="2:5">
      <c r="B98" s="206"/>
      <c r="C98" s="207"/>
      <c r="D98" s="13"/>
      <c r="E98" s="208"/>
    </row>
    <row r="99" spans="2:5">
      <c r="B99" s="206"/>
      <c r="C99" s="207"/>
      <c r="D99" s="13"/>
      <c r="E99" s="208"/>
    </row>
    <row r="100" spans="2:5">
      <c r="B100" s="206"/>
      <c r="C100" s="207"/>
      <c r="D100" s="13"/>
      <c r="E100" s="208"/>
    </row>
    <row r="101" spans="2:5">
      <c r="B101" s="206"/>
      <c r="C101" s="207"/>
      <c r="D101" s="13"/>
      <c r="E101" s="208"/>
    </row>
    <row r="102" spans="2:5">
      <c r="B102" s="206"/>
      <c r="C102" s="207"/>
      <c r="D102" s="13"/>
      <c r="E102" s="208"/>
    </row>
    <row r="103" spans="2:5">
      <c r="B103" s="206"/>
      <c r="C103" s="207"/>
      <c r="D103" s="13"/>
      <c r="E103" s="208"/>
    </row>
    <row r="104" spans="2:5">
      <c r="B104" s="206"/>
      <c r="C104" s="207"/>
      <c r="D104" s="13"/>
      <c r="E104" s="208"/>
    </row>
    <row r="105" spans="2:5">
      <c r="B105" s="206"/>
      <c r="C105" s="207"/>
      <c r="D105" s="13"/>
      <c r="E105" s="208"/>
    </row>
    <row r="106" spans="2:5">
      <c r="B106" s="206"/>
      <c r="C106" s="207"/>
      <c r="D106" s="13"/>
      <c r="E106" s="208"/>
    </row>
    <row r="107" spans="2:5">
      <c r="B107" s="206"/>
      <c r="C107" s="207"/>
      <c r="D107" s="13"/>
      <c r="E107" s="208"/>
    </row>
    <row r="108" spans="2:5">
      <c r="B108" s="206"/>
      <c r="C108" s="207"/>
      <c r="D108" s="13"/>
      <c r="E108" s="208"/>
    </row>
    <row r="109" spans="2:5">
      <c r="B109" s="206"/>
      <c r="C109" s="207"/>
      <c r="D109" s="13"/>
      <c r="E109" s="208"/>
    </row>
    <row r="110" spans="2:5">
      <c r="B110" s="206"/>
      <c r="C110" s="207"/>
      <c r="D110" s="13"/>
      <c r="E110" s="208"/>
    </row>
    <row r="111" spans="2:5">
      <c r="B111" s="206"/>
      <c r="C111" s="207"/>
      <c r="D111" s="13"/>
      <c r="E111" s="208"/>
    </row>
  </sheetData>
  <mergeCells count="32">
    <mergeCell ref="D5:E5"/>
    <mergeCell ref="D18:E18"/>
    <mergeCell ref="D17:E17"/>
    <mergeCell ref="D19:E19"/>
    <mergeCell ref="B27:D27"/>
    <mergeCell ref="D16:E16"/>
    <mergeCell ref="D20:E20"/>
    <mergeCell ref="C1:E1"/>
    <mergeCell ref="D24:F24"/>
    <mergeCell ref="D13:E13"/>
    <mergeCell ref="B3:C3"/>
    <mergeCell ref="D10:E10"/>
    <mergeCell ref="C52:E52"/>
    <mergeCell ref="D11:E11"/>
    <mergeCell ref="D12:E12"/>
    <mergeCell ref="D14:E14"/>
    <mergeCell ref="D15:E15"/>
    <mergeCell ref="B85:E85"/>
    <mergeCell ref="C83:D83"/>
    <mergeCell ref="C81:E81"/>
    <mergeCell ref="C79:E79"/>
    <mergeCell ref="C78:E78"/>
    <mergeCell ref="C48:E48"/>
    <mergeCell ref="C29:E30"/>
    <mergeCell ref="D22:E22"/>
    <mergeCell ref="D26:E26"/>
    <mergeCell ref="C45:E46"/>
    <mergeCell ref="C58:E59"/>
    <mergeCell ref="C54:E54"/>
    <mergeCell ref="B56:C56"/>
    <mergeCell ref="C50:E50"/>
    <mergeCell ref="D25:E25"/>
  </mergeCells>
  <phoneticPr fontId="29" type="noConversion"/>
  <pageMargins left="0.74803149606299213" right="0.74803149606299213" top="0.55118110236220474" bottom="0.98425196850393704" header="0.39370078740157483" footer="0.51181102362204722"/>
  <pageSetup scale="45" fitToHeight="0" orientation="portrait" r:id="rId1"/>
  <headerFooter alignWithMargins="0">
    <oddFooter xml:space="preserve">&amp;L&amp;48&amp;D&amp;C&amp;36&amp;P&amp;R&amp;"Arial,غامق مائل"&amp;12Prepared by: Ali ashaish  
PS RALP Project &amp;"Arial,عادي"          </oddFooter>
  </headerFooter>
  <rowBreaks count="1" manualBreakCount="1">
    <brk id="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90"/>
  <sheetViews>
    <sheetView view="pageBreakPreview" zoomScale="80" zoomScaleSheetLayoutView="80" workbookViewId="0">
      <pane xSplit="4" ySplit="4" topLeftCell="F5" activePane="bottomRight" state="frozen"/>
      <selection pane="topRight" activeCell="E1" sqref="E1"/>
      <selection pane="bottomLeft" activeCell="A5" sqref="A5"/>
      <selection pane="bottomRight" activeCell="F4" sqref="F4"/>
    </sheetView>
  </sheetViews>
  <sheetFormatPr defaultRowHeight="23.25"/>
  <cols>
    <col min="1" max="1" width="14" style="17" customWidth="1"/>
    <col min="2" max="2" width="8.85546875" style="17" customWidth="1"/>
    <col min="3" max="3" width="37.28515625" style="101" customWidth="1"/>
    <col min="4" max="4" width="83.28515625" style="46" customWidth="1"/>
    <col min="5" max="5" width="13.140625" style="102" customWidth="1"/>
    <col min="6" max="6" width="16" style="43" customWidth="1"/>
    <col min="7" max="7" width="10" customWidth="1"/>
    <col min="8" max="8" width="9.140625" style="94" customWidth="1"/>
    <col min="9" max="9" width="11.5703125" style="89" customWidth="1"/>
    <col min="10" max="10" width="13.140625" style="90" customWidth="1"/>
    <col min="11" max="11" width="13.7109375" style="28" hidden="1" customWidth="1"/>
    <col min="12" max="12" width="14.5703125" style="61" hidden="1" customWidth="1"/>
    <col min="13" max="13" width="14" style="63" hidden="1" customWidth="1"/>
    <col min="14" max="14" width="17.42578125" style="64" customWidth="1"/>
    <col min="15" max="15" width="14.85546875" style="64" customWidth="1"/>
    <col min="16" max="16" width="13.85546875" style="64" customWidth="1"/>
    <col min="17" max="17" width="15.42578125" style="64" customWidth="1"/>
    <col min="18" max="18" width="18.5703125" style="64" customWidth="1"/>
    <col min="19" max="19" width="15.42578125" style="64" customWidth="1"/>
    <col min="20" max="20" width="17.42578125" style="64" customWidth="1"/>
    <col min="21" max="21" width="16.42578125" style="64" customWidth="1"/>
    <col min="22" max="22" width="20.140625" style="17" customWidth="1"/>
    <col min="23" max="23" width="15.85546875" style="56" customWidth="1"/>
    <col min="24" max="24" width="36.42578125" style="57" customWidth="1"/>
    <col min="25" max="25" width="51.42578125" style="59" customWidth="1"/>
    <col min="26" max="26" width="19.140625" style="56" customWidth="1"/>
    <col min="27" max="27" width="20.85546875" customWidth="1"/>
    <col min="28" max="28" width="78.28515625" customWidth="1"/>
    <col min="29" max="29" width="24.140625" style="15" customWidth="1"/>
    <col min="30" max="50" width="9.140625" style="15"/>
    <col min="51" max="16384" width="9.140625" style="10"/>
  </cols>
  <sheetData>
    <row r="1" spans="1:50" ht="35.25" customHeight="1">
      <c r="A1" s="1212" t="s">
        <v>73</v>
      </c>
      <c r="B1" s="1212"/>
      <c r="C1" s="1212"/>
      <c r="D1" s="1212"/>
      <c r="E1" s="1212"/>
      <c r="F1" s="1212"/>
      <c r="G1" s="1212"/>
      <c r="H1" s="1212"/>
      <c r="I1" s="1212"/>
      <c r="J1" s="1212"/>
      <c r="K1" s="1212"/>
      <c r="L1" s="1212"/>
      <c r="M1" s="1212"/>
      <c r="N1" s="1212"/>
      <c r="O1" s="1212"/>
      <c r="P1" s="1212"/>
      <c r="Q1" s="1212"/>
      <c r="R1" s="1212"/>
      <c r="S1" s="1212"/>
      <c r="T1" s="1212"/>
      <c r="U1" s="1212"/>
      <c r="V1" s="1212"/>
      <c r="W1" s="1212"/>
      <c r="X1" s="1212"/>
      <c r="Y1" s="1212"/>
      <c r="Z1" s="1212"/>
      <c r="AA1" s="168"/>
      <c r="AB1" s="177"/>
    </row>
    <row r="2" spans="1:50" ht="33" customHeight="1">
      <c r="A2" s="1212" t="s">
        <v>345</v>
      </c>
      <c r="B2" s="1212"/>
      <c r="C2" s="1212"/>
      <c r="D2" s="1212"/>
      <c r="E2" s="1212"/>
      <c r="F2" s="1212"/>
      <c r="G2" s="1212"/>
      <c r="H2" s="1212"/>
      <c r="I2" s="1212"/>
      <c r="J2" s="1212"/>
      <c r="K2" s="1212"/>
      <c r="L2" s="1212"/>
      <c r="M2" s="1212"/>
      <c r="N2" s="1212"/>
      <c r="O2" s="1212"/>
      <c r="P2" s="1212"/>
      <c r="Q2" s="1212"/>
      <c r="R2" s="1212"/>
      <c r="S2" s="1212"/>
      <c r="T2" s="1212"/>
      <c r="U2" s="1212"/>
      <c r="V2" s="1212"/>
      <c r="W2" s="1212"/>
      <c r="X2" s="1212"/>
      <c r="Y2" s="1212"/>
      <c r="Z2" s="1212"/>
      <c r="AA2" s="167"/>
      <c r="AB2" s="169"/>
    </row>
    <row r="3" spans="1:50" ht="65.25" customHeight="1">
      <c r="A3" s="749" t="s">
        <v>95</v>
      </c>
      <c r="B3" s="749"/>
      <c r="C3" s="749"/>
      <c r="D3" s="749"/>
      <c r="E3" s="749"/>
      <c r="F3" s="749"/>
      <c r="G3" s="749"/>
      <c r="H3" s="749"/>
      <c r="I3" s="749"/>
      <c r="J3" s="88"/>
      <c r="K3" s="746" t="s">
        <v>74</v>
      </c>
      <c r="L3" s="747"/>
      <c r="M3" s="748"/>
      <c r="N3" s="62"/>
      <c r="O3" s="62"/>
      <c r="P3" s="62"/>
      <c r="Q3" s="62"/>
      <c r="R3" s="62"/>
      <c r="S3" s="62"/>
      <c r="T3" s="62"/>
      <c r="U3" s="62"/>
      <c r="V3" s="47"/>
      <c r="W3" s="55"/>
      <c r="X3" s="189"/>
      <c r="Y3" s="58"/>
      <c r="Z3" s="55"/>
      <c r="AA3" s="10"/>
      <c r="AB3" s="11"/>
    </row>
    <row r="4" spans="1:50" s="230" customFormat="1" ht="111" customHeight="1">
      <c r="A4" s="412"/>
      <c r="B4" s="414" t="s">
        <v>57</v>
      </c>
      <c r="C4" s="413" t="s">
        <v>66</v>
      </c>
      <c r="D4" s="578" t="s">
        <v>96</v>
      </c>
      <c r="E4" s="409" t="s">
        <v>98</v>
      </c>
      <c r="F4" s="409" t="s">
        <v>75</v>
      </c>
      <c r="G4" s="409" t="s">
        <v>65</v>
      </c>
      <c r="H4" s="409" t="s">
        <v>105</v>
      </c>
      <c r="I4" s="409" t="s">
        <v>250</v>
      </c>
      <c r="J4" s="409" t="s">
        <v>79</v>
      </c>
      <c r="K4" s="409" t="s">
        <v>76</v>
      </c>
      <c r="L4" s="409" t="s">
        <v>99</v>
      </c>
      <c r="M4" s="409" t="s">
        <v>100</v>
      </c>
      <c r="N4" s="409" t="s">
        <v>80</v>
      </c>
      <c r="O4" s="409" t="s">
        <v>81</v>
      </c>
      <c r="P4" s="409" t="s">
        <v>82</v>
      </c>
      <c r="Q4" s="409" t="s">
        <v>83</v>
      </c>
      <c r="R4" s="409" t="s">
        <v>84</v>
      </c>
      <c r="S4" s="409" t="s">
        <v>111</v>
      </c>
      <c r="T4" s="409" t="s">
        <v>93</v>
      </c>
      <c r="U4" s="409" t="s">
        <v>92</v>
      </c>
      <c r="V4" s="409" t="s">
        <v>90</v>
      </c>
      <c r="W4" s="409" t="s">
        <v>91</v>
      </c>
      <c r="X4" s="409" t="s">
        <v>85</v>
      </c>
      <c r="Y4" s="286" t="s">
        <v>94</v>
      </c>
      <c r="Z4" s="410" t="s">
        <v>86</v>
      </c>
      <c r="AA4" s="410" t="s">
        <v>452</v>
      </c>
      <c r="AB4" s="411" t="s">
        <v>31</v>
      </c>
      <c r="AC4" s="425"/>
      <c r="AD4" s="229"/>
      <c r="AE4" s="229"/>
      <c r="AF4" s="229"/>
      <c r="AG4" s="229"/>
      <c r="AH4" s="229"/>
      <c r="AI4" s="229"/>
      <c r="AJ4" s="229"/>
      <c r="AK4" s="229"/>
      <c r="AL4" s="229"/>
      <c r="AM4" s="229"/>
      <c r="AN4" s="229"/>
      <c r="AO4" s="229"/>
      <c r="AP4" s="229"/>
      <c r="AQ4" s="229"/>
      <c r="AR4" s="229"/>
      <c r="AS4" s="229"/>
      <c r="AT4" s="229"/>
      <c r="AU4" s="229"/>
      <c r="AV4" s="229"/>
      <c r="AW4" s="229"/>
      <c r="AX4" s="229"/>
    </row>
    <row r="5" spans="1:50" s="19" customFormat="1" ht="24.95" customHeight="1">
      <c r="A5" s="292" t="s">
        <v>87</v>
      </c>
      <c r="B5" s="641">
        <v>1</v>
      </c>
      <c r="C5" s="627" t="s">
        <v>162</v>
      </c>
      <c r="D5" s="722" t="s">
        <v>389</v>
      </c>
      <c r="E5" s="737" t="s">
        <v>27</v>
      </c>
      <c r="F5" s="759"/>
      <c r="G5" s="679" t="s">
        <v>415</v>
      </c>
      <c r="H5" s="743" t="s">
        <v>63</v>
      </c>
      <c r="I5" s="740" t="s">
        <v>124</v>
      </c>
      <c r="J5" s="103" t="s">
        <v>78</v>
      </c>
      <c r="K5" s="104" t="s">
        <v>78</v>
      </c>
      <c r="L5" s="314"/>
      <c r="M5" s="315"/>
      <c r="N5" s="316" t="s">
        <v>131</v>
      </c>
      <c r="O5" s="316" t="s">
        <v>131</v>
      </c>
      <c r="P5" s="316" t="s">
        <v>131</v>
      </c>
      <c r="Q5" s="316" t="s">
        <v>131</v>
      </c>
      <c r="R5" s="316" t="s">
        <v>131</v>
      </c>
      <c r="S5" s="317" t="s">
        <v>131</v>
      </c>
      <c r="T5" s="316" t="s">
        <v>131</v>
      </c>
      <c r="U5" s="318" t="s">
        <v>131</v>
      </c>
      <c r="V5" s="750">
        <v>621625</v>
      </c>
      <c r="W5" s="753" t="s">
        <v>176</v>
      </c>
      <c r="X5" s="756" t="s">
        <v>169</v>
      </c>
      <c r="Y5" s="667" t="s">
        <v>499</v>
      </c>
      <c r="Z5" s="312">
        <f>U7+7</f>
        <v>39397</v>
      </c>
      <c r="AA5" s="772">
        <v>621625</v>
      </c>
      <c r="AB5" s="698" t="s">
        <v>155</v>
      </c>
      <c r="AC5" s="814"/>
      <c r="AD5" s="100"/>
      <c r="AE5" s="100"/>
      <c r="AF5" s="100"/>
      <c r="AG5" s="100"/>
      <c r="AH5" s="100"/>
      <c r="AI5" s="100"/>
      <c r="AJ5" s="100"/>
      <c r="AK5" s="100"/>
      <c r="AL5" s="100"/>
      <c r="AM5" s="100"/>
      <c r="AN5" s="100"/>
      <c r="AO5" s="100"/>
      <c r="AP5" s="100"/>
      <c r="AQ5" s="100"/>
      <c r="AR5" s="100"/>
      <c r="AS5" s="100"/>
      <c r="AT5" s="100"/>
      <c r="AU5" s="100"/>
      <c r="AV5" s="100"/>
      <c r="AW5" s="100"/>
      <c r="AX5" s="100"/>
    </row>
    <row r="6" spans="1:50" s="19" customFormat="1" ht="24.95" customHeight="1">
      <c r="A6" s="292" t="s">
        <v>88</v>
      </c>
      <c r="B6" s="641"/>
      <c r="C6" s="627"/>
      <c r="D6" s="722"/>
      <c r="E6" s="738"/>
      <c r="F6" s="760"/>
      <c r="G6" s="680"/>
      <c r="H6" s="744"/>
      <c r="I6" s="741"/>
      <c r="J6" s="103" t="s">
        <v>78</v>
      </c>
      <c r="K6" s="104" t="s">
        <v>78</v>
      </c>
      <c r="L6" s="319"/>
      <c r="M6" s="320"/>
      <c r="N6" s="321" t="s">
        <v>131</v>
      </c>
      <c r="O6" s="321" t="s">
        <v>131</v>
      </c>
      <c r="P6" s="321" t="s">
        <v>131</v>
      </c>
      <c r="Q6" s="321" t="s">
        <v>131</v>
      </c>
      <c r="R6" s="321" t="s">
        <v>131</v>
      </c>
      <c r="S6" s="321" t="s">
        <v>131</v>
      </c>
      <c r="T6" s="321" t="s">
        <v>131</v>
      </c>
      <c r="U6" s="322" t="s">
        <v>131</v>
      </c>
      <c r="V6" s="751"/>
      <c r="W6" s="754"/>
      <c r="X6" s="757"/>
      <c r="Y6" s="668"/>
      <c r="Z6" s="396" t="s">
        <v>131</v>
      </c>
      <c r="AA6" s="773"/>
      <c r="AB6" s="698"/>
      <c r="AC6" s="815"/>
      <c r="AD6" s="100"/>
      <c r="AE6" s="100"/>
      <c r="AF6" s="100"/>
      <c r="AG6" s="100"/>
      <c r="AH6" s="100"/>
      <c r="AI6" s="100"/>
      <c r="AJ6" s="100"/>
      <c r="AK6" s="100"/>
      <c r="AL6" s="100"/>
      <c r="AM6" s="100"/>
      <c r="AN6" s="100"/>
      <c r="AO6" s="100"/>
      <c r="AP6" s="100"/>
      <c r="AQ6" s="100"/>
      <c r="AR6" s="100"/>
      <c r="AS6" s="100"/>
      <c r="AT6" s="100"/>
      <c r="AU6" s="100"/>
      <c r="AV6" s="100"/>
      <c r="AW6" s="100"/>
      <c r="AX6" s="100"/>
    </row>
    <row r="7" spans="1:50" s="19" customFormat="1" ht="24.95" customHeight="1">
      <c r="A7" s="292" t="s">
        <v>89</v>
      </c>
      <c r="B7" s="641"/>
      <c r="C7" s="627"/>
      <c r="D7" s="722"/>
      <c r="E7" s="739"/>
      <c r="F7" s="761"/>
      <c r="G7" s="681"/>
      <c r="H7" s="745"/>
      <c r="I7" s="742"/>
      <c r="J7" s="104" t="s">
        <v>78</v>
      </c>
      <c r="K7" s="104" t="s">
        <v>78</v>
      </c>
      <c r="L7" s="319"/>
      <c r="M7" s="320"/>
      <c r="N7" s="332">
        <f>P7-7</f>
        <v>39286</v>
      </c>
      <c r="O7" s="416" t="s">
        <v>131</v>
      </c>
      <c r="P7" s="326">
        <v>39293</v>
      </c>
      <c r="Q7" s="325" t="s">
        <v>131</v>
      </c>
      <c r="R7" s="326">
        <v>39308</v>
      </c>
      <c r="S7" s="326">
        <v>39356</v>
      </c>
      <c r="T7" s="326">
        <v>39384</v>
      </c>
      <c r="U7" s="327">
        <v>39390</v>
      </c>
      <c r="V7" s="752"/>
      <c r="W7" s="755"/>
      <c r="X7" s="758"/>
      <c r="Y7" s="669"/>
      <c r="Z7" s="307">
        <v>39411</v>
      </c>
      <c r="AA7" s="773"/>
      <c r="AB7" s="698"/>
      <c r="AC7" s="816"/>
      <c r="AD7" s="100"/>
      <c r="AE7" s="100"/>
      <c r="AF7" s="100"/>
      <c r="AG7" s="100"/>
      <c r="AH7" s="100"/>
      <c r="AI7" s="100"/>
      <c r="AJ7" s="100"/>
      <c r="AK7" s="100"/>
      <c r="AL7" s="100"/>
      <c r="AM7" s="100"/>
      <c r="AN7" s="100"/>
      <c r="AO7" s="100"/>
      <c r="AP7" s="100"/>
      <c r="AQ7" s="100"/>
      <c r="AR7" s="100"/>
      <c r="AS7" s="100"/>
      <c r="AT7" s="100"/>
      <c r="AU7" s="100"/>
      <c r="AV7" s="100"/>
      <c r="AW7" s="100"/>
      <c r="AX7" s="100"/>
    </row>
    <row r="8" spans="1:50" ht="24.95" customHeight="1">
      <c r="A8" s="292" t="s">
        <v>87</v>
      </c>
      <c r="B8" s="641">
        <v>2</v>
      </c>
      <c r="C8" s="627" t="s">
        <v>139</v>
      </c>
      <c r="D8" s="722" t="s">
        <v>15</v>
      </c>
      <c r="E8" s="717" t="s">
        <v>27</v>
      </c>
      <c r="F8" s="723"/>
      <c r="G8" s="679" t="s">
        <v>415</v>
      </c>
      <c r="H8" s="711" t="s">
        <v>63</v>
      </c>
      <c r="I8" s="706" t="s">
        <v>112</v>
      </c>
      <c r="J8" s="105" t="s">
        <v>78</v>
      </c>
      <c r="K8" s="106" t="s">
        <v>78</v>
      </c>
      <c r="L8" s="328"/>
      <c r="M8" s="329"/>
      <c r="N8" s="217">
        <v>39389</v>
      </c>
      <c r="O8" s="295">
        <v>39397</v>
      </c>
      <c r="P8" s="295">
        <v>39398</v>
      </c>
      <c r="Q8" s="295">
        <f>P8+30</f>
        <v>39428</v>
      </c>
      <c r="R8" s="295">
        <f>Q8</f>
        <v>39428</v>
      </c>
      <c r="S8" s="295">
        <f>R8+14</f>
        <v>39442</v>
      </c>
      <c r="T8" s="295">
        <f>S8+7</f>
        <v>39449</v>
      </c>
      <c r="U8" s="295">
        <f>T8+7</f>
        <v>39456</v>
      </c>
      <c r="V8" s="762">
        <v>80270</v>
      </c>
      <c r="W8" s="679" t="s">
        <v>415</v>
      </c>
      <c r="X8" s="660" t="s">
        <v>168</v>
      </c>
      <c r="Y8" s="667" t="s">
        <v>500</v>
      </c>
      <c r="Z8" s="397">
        <f>U10+30</f>
        <v>39527</v>
      </c>
      <c r="AA8" s="702">
        <v>80270</v>
      </c>
      <c r="AB8" s="698" t="s">
        <v>155</v>
      </c>
      <c r="AC8" s="814"/>
    </row>
    <row r="9" spans="1:50" ht="24.95" customHeight="1">
      <c r="A9" s="292" t="s">
        <v>88</v>
      </c>
      <c r="B9" s="641"/>
      <c r="C9" s="627"/>
      <c r="D9" s="722"/>
      <c r="E9" s="718"/>
      <c r="F9" s="724"/>
      <c r="G9" s="680"/>
      <c r="H9" s="712"/>
      <c r="I9" s="707"/>
      <c r="J9" s="107" t="s">
        <v>78</v>
      </c>
      <c r="K9" s="108" t="s">
        <v>78</v>
      </c>
      <c r="L9" s="319"/>
      <c r="M9" s="320"/>
      <c r="N9" s="217" t="s">
        <v>131</v>
      </c>
      <c r="O9" s="217" t="s">
        <v>131</v>
      </c>
      <c r="P9" s="321" t="s">
        <v>131</v>
      </c>
      <c r="Q9" s="321" t="s">
        <v>131</v>
      </c>
      <c r="R9" s="321" t="s">
        <v>131</v>
      </c>
      <c r="S9" s="321" t="s">
        <v>131</v>
      </c>
      <c r="T9" s="321" t="s">
        <v>131</v>
      </c>
      <c r="U9" s="321" t="s">
        <v>131</v>
      </c>
      <c r="V9" s="763"/>
      <c r="W9" s="680"/>
      <c r="X9" s="661"/>
      <c r="Y9" s="668"/>
      <c r="Z9" s="398" t="s">
        <v>131</v>
      </c>
      <c r="AA9" s="702"/>
      <c r="AB9" s="698"/>
      <c r="AC9" s="815"/>
    </row>
    <row r="10" spans="1:50" ht="24.95" customHeight="1">
      <c r="A10" s="292" t="s">
        <v>89</v>
      </c>
      <c r="B10" s="641"/>
      <c r="C10" s="627"/>
      <c r="D10" s="722"/>
      <c r="E10" s="719"/>
      <c r="F10" s="725"/>
      <c r="G10" s="681"/>
      <c r="H10" s="713"/>
      <c r="I10" s="708"/>
      <c r="J10" s="107" t="s">
        <v>78</v>
      </c>
      <c r="K10" s="109" t="s">
        <v>78</v>
      </c>
      <c r="L10" s="330"/>
      <c r="M10" s="331"/>
      <c r="N10" s="332">
        <v>39387</v>
      </c>
      <c r="O10" s="217">
        <v>39392</v>
      </c>
      <c r="P10" s="332">
        <v>39397</v>
      </c>
      <c r="Q10" s="332">
        <v>39428</v>
      </c>
      <c r="R10" s="332">
        <v>39428</v>
      </c>
      <c r="S10" s="332">
        <v>39473</v>
      </c>
      <c r="T10" s="332">
        <v>39495</v>
      </c>
      <c r="U10" s="332">
        <v>39497</v>
      </c>
      <c r="V10" s="764"/>
      <c r="W10" s="681"/>
      <c r="X10" s="685"/>
      <c r="Y10" s="669"/>
      <c r="Z10" s="399">
        <v>39531</v>
      </c>
      <c r="AA10" s="702"/>
      <c r="AB10" s="698"/>
      <c r="AC10" s="816"/>
    </row>
    <row r="11" spans="1:50" ht="24.95" customHeight="1">
      <c r="A11" s="292" t="s">
        <v>87</v>
      </c>
      <c r="B11" s="641">
        <v>3</v>
      </c>
      <c r="C11" s="627" t="s">
        <v>142</v>
      </c>
      <c r="D11" s="722" t="s">
        <v>392</v>
      </c>
      <c r="E11" s="717" t="s">
        <v>27</v>
      </c>
      <c r="F11" s="723"/>
      <c r="G11" s="679" t="s">
        <v>415</v>
      </c>
      <c r="H11" s="711" t="s">
        <v>63</v>
      </c>
      <c r="I11" s="706" t="s">
        <v>112</v>
      </c>
      <c r="J11" s="105" t="s">
        <v>78</v>
      </c>
      <c r="K11" s="106" t="s">
        <v>78</v>
      </c>
      <c r="L11" s="328"/>
      <c r="M11" s="333"/>
      <c r="N11" s="334">
        <v>39404</v>
      </c>
      <c r="O11" s="295">
        <v>39417</v>
      </c>
      <c r="P11" s="335">
        <v>39423</v>
      </c>
      <c r="Q11" s="336">
        <f>P11+30</f>
        <v>39453</v>
      </c>
      <c r="R11" s="336">
        <f>Q11</f>
        <v>39453</v>
      </c>
      <c r="S11" s="336">
        <f>R11+14</f>
        <v>39467</v>
      </c>
      <c r="T11" s="336">
        <f>S11+7</f>
        <v>39474</v>
      </c>
      <c r="U11" s="334">
        <f>T11+7</f>
        <v>39481</v>
      </c>
      <c r="V11" s="762">
        <v>28500</v>
      </c>
      <c r="W11" s="679" t="s">
        <v>415</v>
      </c>
      <c r="X11" s="660" t="s">
        <v>167</v>
      </c>
      <c r="Y11" s="667" t="s">
        <v>501</v>
      </c>
      <c r="Z11" s="400">
        <f>U13+90</f>
        <v>39592</v>
      </c>
      <c r="AA11" s="702">
        <v>28500</v>
      </c>
      <c r="AB11" s="698" t="s">
        <v>155</v>
      </c>
      <c r="AC11" s="814"/>
    </row>
    <row r="12" spans="1:50" ht="24.95" customHeight="1">
      <c r="A12" s="292" t="s">
        <v>88</v>
      </c>
      <c r="B12" s="641"/>
      <c r="C12" s="627"/>
      <c r="D12" s="722"/>
      <c r="E12" s="718"/>
      <c r="F12" s="724"/>
      <c r="G12" s="680"/>
      <c r="H12" s="712"/>
      <c r="I12" s="707"/>
      <c r="J12" s="107" t="s">
        <v>78</v>
      </c>
      <c r="K12" s="108" t="s">
        <v>78</v>
      </c>
      <c r="L12" s="319"/>
      <c r="M12" s="323"/>
      <c r="N12" s="337" t="s">
        <v>131</v>
      </c>
      <c r="O12" s="217" t="s">
        <v>131</v>
      </c>
      <c r="P12" s="338" t="s">
        <v>131</v>
      </c>
      <c r="Q12" s="339" t="s">
        <v>131</v>
      </c>
      <c r="R12" s="339" t="s">
        <v>131</v>
      </c>
      <c r="S12" s="339" t="s">
        <v>131</v>
      </c>
      <c r="T12" s="339" t="s">
        <v>131</v>
      </c>
      <c r="U12" s="340" t="s">
        <v>131</v>
      </c>
      <c r="V12" s="763"/>
      <c r="W12" s="680"/>
      <c r="X12" s="661"/>
      <c r="Y12" s="668"/>
      <c r="Z12" s="397" t="s">
        <v>131</v>
      </c>
      <c r="AA12" s="702"/>
      <c r="AB12" s="698"/>
      <c r="AC12" s="815"/>
    </row>
    <row r="13" spans="1:50" ht="24.95" customHeight="1">
      <c r="A13" s="292" t="s">
        <v>89</v>
      </c>
      <c r="B13" s="641"/>
      <c r="C13" s="627"/>
      <c r="D13" s="722"/>
      <c r="E13" s="719"/>
      <c r="F13" s="725"/>
      <c r="G13" s="681"/>
      <c r="H13" s="713"/>
      <c r="I13" s="708"/>
      <c r="J13" s="110" t="s">
        <v>78</v>
      </c>
      <c r="K13" s="109" t="s">
        <v>78</v>
      </c>
      <c r="L13" s="341"/>
      <c r="M13" s="342"/>
      <c r="N13" s="343">
        <v>39391</v>
      </c>
      <c r="O13" s="217">
        <v>39417</v>
      </c>
      <c r="P13" s="344">
        <v>39423</v>
      </c>
      <c r="Q13" s="345">
        <v>39462</v>
      </c>
      <c r="R13" s="345">
        <v>39462</v>
      </c>
      <c r="S13" s="346">
        <v>39477</v>
      </c>
      <c r="T13" s="345">
        <v>39495</v>
      </c>
      <c r="U13" s="343">
        <v>39502</v>
      </c>
      <c r="V13" s="764"/>
      <c r="W13" s="681"/>
      <c r="X13" s="685"/>
      <c r="Y13" s="669"/>
      <c r="Z13" s="401">
        <v>39739</v>
      </c>
      <c r="AA13" s="702"/>
      <c r="AB13" s="698"/>
      <c r="AC13" s="816"/>
    </row>
    <row r="14" spans="1:50" ht="24.95" customHeight="1">
      <c r="A14" s="292" t="s">
        <v>87</v>
      </c>
      <c r="B14" s="641">
        <v>4</v>
      </c>
      <c r="C14" s="627" t="s">
        <v>140</v>
      </c>
      <c r="D14" s="722" t="s">
        <v>388</v>
      </c>
      <c r="E14" s="717" t="s">
        <v>27</v>
      </c>
      <c r="F14" s="723"/>
      <c r="G14" s="679" t="s">
        <v>415</v>
      </c>
      <c r="H14" s="711" t="s">
        <v>63</v>
      </c>
      <c r="I14" s="706" t="s">
        <v>124</v>
      </c>
      <c r="J14" s="105" t="s">
        <v>78</v>
      </c>
      <c r="K14" s="106" t="s">
        <v>78</v>
      </c>
      <c r="L14" s="328"/>
      <c r="M14" s="333"/>
      <c r="N14" s="347">
        <v>39506</v>
      </c>
      <c r="O14" s="295">
        <v>39522</v>
      </c>
      <c r="P14" s="348">
        <v>39523</v>
      </c>
      <c r="Q14" s="349">
        <f>P14+14</f>
        <v>39537</v>
      </c>
      <c r="R14" s="347">
        <f>Q14</f>
        <v>39537</v>
      </c>
      <c r="S14" s="295">
        <f>R14+7</f>
        <v>39544</v>
      </c>
      <c r="T14" s="348">
        <f>S14+7</f>
        <v>39551</v>
      </c>
      <c r="U14" s="347">
        <f>T14+7</f>
        <v>39558</v>
      </c>
      <c r="V14" s="762">
        <v>4835</v>
      </c>
      <c r="W14" s="679" t="s">
        <v>415</v>
      </c>
      <c r="X14" s="660" t="s">
        <v>166</v>
      </c>
      <c r="Y14" s="667" t="s">
        <v>516</v>
      </c>
      <c r="Z14" s="400">
        <f>U16+7</f>
        <v>39550</v>
      </c>
      <c r="AA14" s="702">
        <v>4835</v>
      </c>
      <c r="AB14" s="698" t="s">
        <v>155</v>
      </c>
      <c r="AC14" s="814"/>
    </row>
    <row r="15" spans="1:50" ht="24.95" customHeight="1">
      <c r="A15" s="292" t="s">
        <v>88</v>
      </c>
      <c r="B15" s="641"/>
      <c r="C15" s="627"/>
      <c r="D15" s="722"/>
      <c r="E15" s="718"/>
      <c r="F15" s="724"/>
      <c r="G15" s="680"/>
      <c r="H15" s="712"/>
      <c r="I15" s="707"/>
      <c r="J15" s="107" t="s">
        <v>78</v>
      </c>
      <c r="K15" s="108" t="s">
        <v>78</v>
      </c>
      <c r="L15" s="319"/>
      <c r="M15" s="323"/>
      <c r="N15" s="337" t="s">
        <v>131</v>
      </c>
      <c r="O15" s="217" t="s">
        <v>131</v>
      </c>
      <c r="P15" s="350" t="s">
        <v>131</v>
      </c>
      <c r="Q15" s="185" t="s">
        <v>131</v>
      </c>
      <c r="R15" s="185" t="s">
        <v>131</v>
      </c>
      <c r="S15" s="336" t="s">
        <v>131</v>
      </c>
      <c r="T15" s="185" t="s">
        <v>131</v>
      </c>
      <c r="U15" s="337" t="s">
        <v>131</v>
      </c>
      <c r="V15" s="763"/>
      <c r="W15" s="680"/>
      <c r="X15" s="661"/>
      <c r="Y15" s="668"/>
      <c r="Z15" s="397" t="s">
        <v>131</v>
      </c>
      <c r="AA15" s="702"/>
      <c r="AB15" s="698"/>
      <c r="AC15" s="815"/>
    </row>
    <row r="16" spans="1:50" ht="24.95" customHeight="1">
      <c r="A16" s="292" t="s">
        <v>89</v>
      </c>
      <c r="B16" s="641"/>
      <c r="C16" s="627"/>
      <c r="D16" s="722"/>
      <c r="E16" s="719"/>
      <c r="F16" s="725"/>
      <c r="G16" s="681"/>
      <c r="H16" s="713"/>
      <c r="I16" s="708"/>
      <c r="J16" s="110" t="s">
        <v>78</v>
      </c>
      <c r="K16" s="109" t="s">
        <v>78</v>
      </c>
      <c r="L16" s="341"/>
      <c r="M16" s="342"/>
      <c r="N16" s="343">
        <v>39508</v>
      </c>
      <c r="O16" s="332" t="s">
        <v>131</v>
      </c>
      <c r="P16" s="344">
        <v>39508</v>
      </c>
      <c r="Q16" s="345">
        <v>39525</v>
      </c>
      <c r="R16" s="345">
        <v>40255</v>
      </c>
      <c r="S16" s="345">
        <v>39531</v>
      </c>
      <c r="T16" s="345">
        <v>39539</v>
      </c>
      <c r="U16" s="343">
        <v>39543</v>
      </c>
      <c r="V16" s="764"/>
      <c r="W16" s="681"/>
      <c r="X16" s="685"/>
      <c r="Y16" s="669"/>
      <c r="Z16" s="401">
        <v>39548</v>
      </c>
      <c r="AA16" s="702"/>
      <c r="AB16" s="698"/>
      <c r="AC16" s="816"/>
    </row>
    <row r="17" spans="1:29" ht="24.95" customHeight="1">
      <c r="A17" s="292" t="s">
        <v>87</v>
      </c>
      <c r="B17" s="641">
        <v>5</v>
      </c>
      <c r="C17" s="627" t="s">
        <v>126</v>
      </c>
      <c r="D17" s="722" t="s">
        <v>420</v>
      </c>
      <c r="E17" s="717" t="s">
        <v>28</v>
      </c>
      <c r="F17" s="723"/>
      <c r="G17" s="679" t="s">
        <v>415</v>
      </c>
      <c r="H17" s="711" t="s">
        <v>63</v>
      </c>
      <c r="I17" s="706" t="s">
        <v>112</v>
      </c>
      <c r="J17" s="105" t="s">
        <v>78</v>
      </c>
      <c r="K17" s="106" t="s">
        <v>78</v>
      </c>
      <c r="L17" s="328"/>
      <c r="M17" s="333"/>
      <c r="N17" s="347">
        <v>39506</v>
      </c>
      <c r="O17" s="217">
        <f>N17+14</f>
        <v>39520</v>
      </c>
      <c r="P17" s="348">
        <v>39523</v>
      </c>
      <c r="Q17" s="349">
        <f>P17+30</f>
        <v>39553</v>
      </c>
      <c r="R17" s="349">
        <f>Q17</f>
        <v>39553</v>
      </c>
      <c r="S17" s="349">
        <f>R17+14</f>
        <v>39567</v>
      </c>
      <c r="T17" s="349">
        <f>S17+14</f>
        <v>39581</v>
      </c>
      <c r="U17" s="351">
        <f>T17+7</f>
        <v>39588</v>
      </c>
      <c r="V17" s="699">
        <v>242995</v>
      </c>
      <c r="W17" s="679" t="s">
        <v>415</v>
      </c>
      <c r="X17" s="765" t="s">
        <v>211</v>
      </c>
      <c r="Y17" s="667" t="s">
        <v>382</v>
      </c>
      <c r="Z17" s="400">
        <v>39854</v>
      </c>
      <c r="AA17" s="702">
        <v>231791</v>
      </c>
      <c r="AB17" s="698" t="s">
        <v>155</v>
      </c>
      <c r="AC17" s="814"/>
    </row>
    <row r="18" spans="1:29" ht="24.95" customHeight="1">
      <c r="A18" s="292" t="s">
        <v>88</v>
      </c>
      <c r="B18" s="641"/>
      <c r="C18" s="627"/>
      <c r="D18" s="722"/>
      <c r="E18" s="718"/>
      <c r="F18" s="724"/>
      <c r="G18" s="680"/>
      <c r="H18" s="712"/>
      <c r="I18" s="707"/>
      <c r="J18" s="107" t="s">
        <v>78</v>
      </c>
      <c r="K18" s="108" t="s">
        <v>78</v>
      </c>
      <c r="L18" s="319"/>
      <c r="M18" s="323"/>
      <c r="N18" s="337"/>
      <c r="O18" s="217" t="s">
        <v>131</v>
      </c>
      <c r="P18" s="350" t="s">
        <v>131</v>
      </c>
      <c r="Q18" s="185" t="s">
        <v>131</v>
      </c>
      <c r="R18" s="185" t="s">
        <v>131</v>
      </c>
      <c r="S18" s="185" t="s">
        <v>131</v>
      </c>
      <c r="T18" s="185" t="s">
        <v>131</v>
      </c>
      <c r="U18" s="337" t="s">
        <v>131</v>
      </c>
      <c r="V18" s="700"/>
      <c r="W18" s="680"/>
      <c r="X18" s="766"/>
      <c r="Y18" s="668"/>
      <c r="Z18" s="397">
        <v>40039</v>
      </c>
      <c r="AA18" s="702"/>
      <c r="AB18" s="698"/>
      <c r="AC18" s="815"/>
    </row>
    <row r="19" spans="1:29" ht="24.95" customHeight="1">
      <c r="A19" s="292" t="s">
        <v>89</v>
      </c>
      <c r="B19" s="641"/>
      <c r="C19" s="627"/>
      <c r="D19" s="722"/>
      <c r="E19" s="719"/>
      <c r="F19" s="725"/>
      <c r="G19" s="681"/>
      <c r="H19" s="713"/>
      <c r="I19" s="708"/>
      <c r="J19" s="110" t="s">
        <v>78</v>
      </c>
      <c r="K19" s="109" t="s">
        <v>78</v>
      </c>
      <c r="L19" s="341"/>
      <c r="M19" s="342"/>
      <c r="N19" s="343">
        <v>39624</v>
      </c>
      <c r="O19" s="332">
        <v>39627</v>
      </c>
      <c r="P19" s="344">
        <v>39630</v>
      </c>
      <c r="Q19" s="345">
        <v>39659</v>
      </c>
      <c r="R19" s="345">
        <v>39659</v>
      </c>
      <c r="S19" s="345">
        <v>39672</v>
      </c>
      <c r="T19" s="346">
        <v>39698</v>
      </c>
      <c r="U19" s="337">
        <v>39711</v>
      </c>
      <c r="V19" s="701"/>
      <c r="W19" s="681"/>
      <c r="X19" s="774"/>
      <c r="Y19" s="669"/>
      <c r="Z19" s="401">
        <v>40026</v>
      </c>
      <c r="AA19" s="702"/>
      <c r="AB19" s="698"/>
      <c r="AC19" s="816"/>
    </row>
    <row r="20" spans="1:29" ht="24.95" customHeight="1">
      <c r="A20" s="292" t="s">
        <v>87</v>
      </c>
      <c r="B20" s="641">
        <v>6</v>
      </c>
      <c r="C20" s="627" t="s">
        <v>123</v>
      </c>
      <c r="D20" s="722" t="s">
        <v>268</v>
      </c>
      <c r="E20" s="717" t="s">
        <v>28</v>
      </c>
      <c r="F20" s="723"/>
      <c r="G20" s="679" t="s">
        <v>415</v>
      </c>
      <c r="H20" s="711" t="s">
        <v>63</v>
      </c>
      <c r="I20" s="706" t="s">
        <v>112</v>
      </c>
      <c r="J20" s="105" t="s">
        <v>78</v>
      </c>
      <c r="K20" s="106" t="s">
        <v>78</v>
      </c>
      <c r="L20" s="328"/>
      <c r="M20" s="333"/>
      <c r="N20" s="347">
        <v>39537</v>
      </c>
      <c r="O20" s="217">
        <v>39548</v>
      </c>
      <c r="P20" s="348">
        <v>39553</v>
      </c>
      <c r="Q20" s="349">
        <f>P20+30</f>
        <v>39583</v>
      </c>
      <c r="R20" s="349">
        <f>Q20</f>
        <v>39583</v>
      </c>
      <c r="S20" s="349">
        <f>R20+14</f>
        <v>39597</v>
      </c>
      <c r="T20" s="349">
        <f>S20+7</f>
        <v>39604</v>
      </c>
      <c r="U20" s="347">
        <f>T20+7</f>
        <v>39611</v>
      </c>
      <c r="V20" s="699">
        <v>7562443</v>
      </c>
      <c r="W20" s="768" t="s">
        <v>176</v>
      </c>
      <c r="X20" s="765" t="s">
        <v>208</v>
      </c>
      <c r="Y20" s="667" t="s">
        <v>502</v>
      </c>
      <c r="Z20" s="400">
        <v>39793</v>
      </c>
      <c r="AA20" s="702">
        <v>7562443</v>
      </c>
      <c r="AB20" s="698" t="s">
        <v>155</v>
      </c>
      <c r="AC20" s="814"/>
    </row>
    <row r="21" spans="1:29" ht="24.95" customHeight="1">
      <c r="A21" s="292" t="s">
        <v>88</v>
      </c>
      <c r="B21" s="641"/>
      <c r="C21" s="627"/>
      <c r="D21" s="722"/>
      <c r="E21" s="718"/>
      <c r="F21" s="724"/>
      <c r="G21" s="680"/>
      <c r="H21" s="712"/>
      <c r="I21" s="707"/>
      <c r="J21" s="107" t="s">
        <v>78</v>
      </c>
      <c r="K21" s="108" t="s">
        <v>78</v>
      </c>
      <c r="L21" s="319"/>
      <c r="M21" s="323"/>
      <c r="N21" s="337" t="s">
        <v>131</v>
      </c>
      <c r="O21" s="217" t="s">
        <v>131</v>
      </c>
      <c r="P21" s="350" t="s">
        <v>131</v>
      </c>
      <c r="Q21" s="185" t="s">
        <v>131</v>
      </c>
      <c r="R21" s="185" t="s">
        <v>131</v>
      </c>
      <c r="S21" s="185" t="s">
        <v>131</v>
      </c>
      <c r="T21" s="185" t="s">
        <v>131</v>
      </c>
      <c r="U21" s="337" t="s">
        <v>131</v>
      </c>
      <c r="V21" s="700"/>
      <c r="W21" s="769"/>
      <c r="X21" s="766"/>
      <c r="Y21" s="668"/>
      <c r="Z21" s="397">
        <v>39822</v>
      </c>
      <c r="AA21" s="702"/>
      <c r="AB21" s="698"/>
      <c r="AC21" s="815"/>
    </row>
    <row r="22" spans="1:29" ht="24.95" customHeight="1">
      <c r="A22" s="292" t="s">
        <v>89</v>
      </c>
      <c r="B22" s="641"/>
      <c r="C22" s="627"/>
      <c r="D22" s="722"/>
      <c r="E22" s="719"/>
      <c r="F22" s="736"/>
      <c r="G22" s="681"/>
      <c r="H22" s="713"/>
      <c r="I22" s="708"/>
      <c r="J22" s="110" t="s">
        <v>78</v>
      </c>
      <c r="K22" s="109" t="s">
        <v>78</v>
      </c>
      <c r="L22" s="341"/>
      <c r="M22" s="342"/>
      <c r="N22" s="352">
        <v>39624</v>
      </c>
      <c r="O22" s="217">
        <v>39627</v>
      </c>
      <c r="P22" s="353">
        <v>39630</v>
      </c>
      <c r="Q22" s="346">
        <f>R22</f>
        <v>39659</v>
      </c>
      <c r="R22" s="346">
        <v>39659</v>
      </c>
      <c r="S22" s="346">
        <v>39700</v>
      </c>
      <c r="T22" s="346">
        <v>39729</v>
      </c>
      <c r="U22" s="352">
        <v>39732</v>
      </c>
      <c r="V22" s="771"/>
      <c r="W22" s="770"/>
      <c r="X22" s="767"/>
      <c r="Y22" s="669"/>
      <c r="Z22" s="401">
        <v>39783</v>
      </c>
      <c r="AA22" s="702"/>
      <c r="AB22" s="698"/>
      <c r="AC22" s="816"/>
    </row>
    <row r="23" spans="1:29" ht="24.95" customHeight="1">
      <c r="A23" s="292" t="s">
        <v>87</v>
      </c>
      <c r="B23" s="641">
        <v>7</v>
      </c>
      <c r="C23" s="627" t="s">
        <v>202</v>
      </c>
      <c r="D23" s="722" t="s">
        <v>387</v>
      </c>
      <c r="E23" s="717" t="s">
        <v>28</v>
      </c>
      <c r="F23" s="672"/>
      <c r="G23" s="679" t="s">
        <v>415</v>
      </c>
      <c r="H23" s="711" t="s">
        <v>63</v>
      </c>
      <c r="I23" s="775" t="s">
        <v>124</v>
      </c>
      <c r="J23" s="105" t="s">
        <v>78</v>
      </c>
      <c r="K23" s="106" t="s">
        <v>78</v>
      </c>
      <c r="L23" s="328"/>
      <c r="M23" s="329"/>
      <c r="N23" s="295">
        <v>39535</v>
      </c>
      <c r="O23" s="295">
        <v>39553</v>
      </c>
      <c r="P23" s="295">
        <v>39554</v>
      </c>
      <c r="Q23" s="295">
        <f>P23+14</f>
        <v>39568</v>
      </c>
      <c r="R23" s="295">
        <f>Q23</f>
        <v>39568</v>
      </c>
      <c r="S23" s="295">
        <f>R23+10</f>
        <v>39578</v>
      </c>
      <c r="T23" s="295">
        <v>39593</v>
      </c>
      <c r="U23" s="354">
        <f>T23+14</f>
        <v>39607</v>
      </c>
      <c r="V23" s="786">
        <v>4744686</v>
      </c>
      <c r="W23" s="768" t="s">
        <v>176</v>
      </c>
      <c r="X23" s="627" t="s">
        <v>209</v>
      </c>
      <c r="Y23" s="667" t="s">
        <v>517</v>
      </c>
      <c r="Z23" s="402">
        <v>39868</v>
      </c>
      <c r="AA23" s="702">
        <v>4744686</v>
      </c>
      <c r="AB23" s="698" t="s">
        <v>155</v>
      </c>
      <c r="AC23" s="814"/>
    </row>
    <row r="24" spans="1:29" ht="24.95" customHeight="1">
      <c r="A24" s="292" t="s">
        <v>88</v>
      </c>
      <c r="B24" s="641"/>
      <c r="C24" s="627"/>
      <c r="D24" s="722"/>
      <c r="E24" s="718"/>
      <c r="F24" s="673"/>
      <c r="G24" s="680"/>
      <c r="H24" s="712"/>
      <c r="I24" s="776"/>
      <c r="J24" s="107" t="s">
        <v>78</v>
      </c>
      <c r="K24" s="108" t="s">
        <v>78</v>
      </c>
      <c r="L24" s="319"/>
      <c r="M24" s="320"/>
      <c r="N24" s="217" t="s">
        <v>131</v>
      </c>
      <c r="O24" s="217" t="s">
        <v>131</v>
      </c>
      <c r="P24" s="217" t="s">
        <v>131</v>
      </c>
      <c r="Q24" s="217" t="s">
        <v>131</v>
      </c>
      <c r="R24" s="217" t="s">
        <v>131</v>
      </c>
      <c r="S24" s="355" t="s">
        <v>131</v>
      </c>
      <c r="T24" s="217" t="s">
        <v>131</v>
      </c>
      <c r="U24" s="356" t="s">
        <v>131</v>
      </c>
      <c r="V24" s="787"/>
      <c r="W24" s="769"/>
      <c r="X24" s="627"/>
      <c r="Y24" s="668"/>
      <c r="Z24" s="397">
        <v>39957</v>
      </c>
      <c r="AA24" s="702"/>
      <c r="AB24" s="698"/>
      <c r="AC24" s="815"/>
    </row>
    <row r="25" spans="1:29" ht="24.95" customHeight="1">
      <c r="A25" s="292" t="s">
        <v>89</v>
      </c>
      <c r="B25" s="641"/>
      <c r="C25" s="627"/>
      <c r="D25" s="722"/>
      <c r="E25" s="719"/>
      <c r="F25" s="674"/>
      <c r="G25" s="681"/>
      <c r="H25" s="713"/>
      <c r="I25" s="777"/>
      <c r="J25" s="110" t="s">
        <v>78</v>
      </c>
      <c r="K25" s="109" t="s">
        <v>78</v>
      </c>
      <c r="L25" s="341"/>
      <c r="M25" s="357"/>
      <c r="N25" s="332">
        <v>39535</v>
      </c>
      <c r="O25" s="332" t="s">
        <v>131</v>
      </c>
      <c r="P25" s="332">
        <v>39788</v>
      </c>
      <c r="Q25" s="332">
        <v>39806</v>
      </c>
      <c r="R25" s="332">
        <v>39806</v>
      </c>
      <c r="S25" s="332">
        <v>39810</v>
      </c>
      <c r="T25" s="332">
        <v>39832</v>
      </c>
      <c r="U25" s="358">
        <v>39837</v>
      </c>
      <c r="V25" s="788"/>
      <c r="W25" s="789"/>
      <c r="X25" s="627"/>
      <c r="Y25" s="669"/>
      <c r="Z25" s="401">
        <v>39931</v>
      </c>
      <c r="AA25" s="702"/>
      <c r="AB25" s="698"/>
      <c r="AC25" s="816"/>
    </row>
    <row r="26" spans="1:29" ht="24.95" customHeight="1">
      <c r="A26" s="292" t="s">
        <v>87</v>
      </c>
      <c r="B26" s="641">
        <v>8</v>
      </c>
      <c r="C26" s="627" t="s">
        <v>138</v>
      </c>
      <c r="D26" s="722" t="s">
        <v>12</v>
      </c>
      <c r="E26" s="717" t="s">
        <v>27</v>
      </c>
      <c r="F26" s="735"/>
      <c r="G26" s="679" t="s">
        <v>415</v>
      </c>
      <c r="H26" s="703" t="s">
        <v>64</v>
      </c>
      <c r="I26" s="706" t="s">
        <v>112</v>
      </c>
      <c r="J26" s="105" t="s">
        <v>78</v>
      </c>
      <c r="K26" s="106" t="s">
        <v>78</v>
      </c>
      <c r="L26" s="328"/>
      <c r="M26" s="329"/>
      <c r="N26" s="217">
        <v>39757</v>
      </c>
      <c r="O26" s="217">
        <f>N26+10</f>
        <v>39767</v>
      </c>
      <c r="P26" s="217">
        <f>O26+7</f>
        <v>39774</v>
      </c>
      <c r="Q26" s="217">
        <f>P26+30</f>
        <v>39804</v>
      </c>
      <c r="R26" s="217">
        <f>Q26</f>
        <v>39804</v>
      </c>
      <c r="S26" s="217">
        <f>R26+10</f>
        <v>39814</v>
      </c>
      <c r="T26" s="217">
        <f>S26+7</f>
        <v>39821</v>
      </c>
      <c r="U26" s="296">
        <f>T26+7</f>
        <v>39828</v>
      </c>
      <c r="V26" s="781">
        <v>82500</v>
      </c>
      <c r="W26" s="679" t="s">
        <v>415</v>
      </c>
      <c r="X26" s="627" t="s">
        <v>165</v>
      </c>
      <c r="Y26" s="667" t="s">
        <v>503</v>
      </c>
      <c r="Z26" s="402">
        <v>39935</v>
      </c>
      <c r="AA26" s="702">
        <v>82500</v>
      </c>
      <c r="AB26" s="698" t="s">
        <v>155</v>
      </c>
      <c r="AC26" s="814"/>
    </row>
    <row r="27" spans="1:29" ht="24.95" customHeight="1">
      <c r="A27" s="292" t="s">
        <v>88</v>
      </c>
      <c r="B27" s="641"/>
      <c r="C27" s="627"/>
      <c r="D27" s="722"/>
      <c r="E27" s="718"/>
      <c r="F27" s="724"/>
      <c r="G27" s="680"/>
      <c r="H27" s="704"/>
      <c r="I27" s="707"/>
      <c r="J27" s="107" t="s">
        <v>78</v>
      </c>
      <c r="K27" s="108" t="s">
        <v>78</v>
      </c>
      <c r="L27" s="319"/>
      <c r="M27" s="320"/>
      <c r="N27" s="217" t="s">
        <v>131</v>
      </c>
      <c r="O27" s="217" t="s">
        <v>131</v>
      </c>
      <c r="P27" s="217" t="s">
        <v>131</v>
      </c>
      <c r="Q27" s="217" t="s">
        <v>131</v>
      </c>
      <c r="R27" s="217" t="s">
        <v>131</v>
      </c>
      <c r="S27" s="355" t="s">
        <v>131</v>
      </c>
      <c r="T27" s="217" t="s">
        <v>131</v>
      </c>
      <c r="U27" s="298" t="s">
        <v>131</v>
      </c>
      <c r="V27" s="782"/>
      <c r="W27" s="680"/>
      <c r="X27" s="627"/>
      <c r="Y27" s="668"/>
      <c r="Z27" s="397">
        <f>U28+216</f>
        <v>40061</v>
      </c>
      <c r="AA27" s="702"/>
      <c r="AB27" s="698"/>
      <c r="AC27" s="815"/>
    </row>
    <row r="28" spans="1:29" ht="24.95" customHeight="1">
      <c r="A28" s="292" t="s">
        <v>89</v>
      </c>
      <c r="B28" s="641"/>
      <c r="C28" s="627"/>
      <c r="D28" s="722"/>
      <c r="E28" s="719"/>
      <c r="F28" s="725"/>
      <c r="G28" s="681"/>
      <c r="H28" s="705"/>
      <c r="I28" s="708"/>
      <c r="J28" s="110" t="s">
        <v>78</v>
      </c>
      <c r="K28" s="109" t="s">
        <v>78</v>
      </c>
      <c r="L28" s="341"/>
      <c r="M28" s="357"/>
      <c r="N28" s="332">
        <v>39758</v>
      </c>
      <c r="O28" s="332" t="s">
        <v>131</v>
      </c>
      <c r="P28" s="332">
        <v>39805</v>
      </c>
      <c r="Q28" s="332">
        <v>39827</v>
      </c>
      <c r="R28" s="332">
        <v>39827</v>
      </c>
      <c r="S28" s="332">
        <v>39835</v>
      </c>
      <c r="T28" s="332" t="s">
        <v>131</v>
      </c>
      <c r="U28" s="299">
        <v>39845</v>
      </c>
      <c r="V28" s="783"/>
      <c r="W28" s="681"/>
      <c r="X28" s="627"/>
      <c r="Y28" s="669"/>
      <c r="Z28" s="401">
        <v>40050</v>
      </c>
      <c r="AA28" s="702"/>
      <c r="AB28" s="698"/>
      <c r="AC28" s="816"/>
    </row>
    <row r="29" spans="1:29" ht="24.95" customHeight="1">
      <c r="A29" s="292" t="s">
        <v>87</v>
      </c>
      <c r="B29" s="641">
        <v>9</v>
      </c>
      <c r="C29" s="627" t="s">
        <v>141</v>
      </c>
      <c r="D29" s="722" t="s">
        <v>11</v>
      </c>
      <c r="E29" s="717" t="s">
        <v>27</v>
      </c>
      <c r="F29" s="723"/>
      <c r="G29" s="679" t="s">
        <v>415</v>
      </c>
      <c r="H29" s="703" t="s">
        <v>64</v>
      </c>
      <c r="I29" s="706" t="s">
        <v>112</v>
      </c>
      <c r="J29" s="105" t="s">
        <v>78</v>
      </c>
      <c r="K29" s="106" t="s">
        <v>78</v>
      </c>
      <c r="L29" s="328"/>
      <c r="M29" s="333"/>
      <c r="N29" s="336">
        <v>39797</v>
      </c>
      <c r="O29" s="336" t="s">
        <v>131</v>
      </c>
      <c r="P29" s="336">
        <v>39847</v>
      </c>
      <c r="Q29" s="336">
        <f>P29+30</f>
        <v>39877</v>
      </c>
      <c r="R29" s="336">
        <f>Q29</f>
        <v>39877</v>
      </c>
      <c r="S29" s="336">
        <v>39883</v>
      </c>
      <c r="T29" s="336" t="s">
        <v>131</v>
      </c>
      <c r="U29" s="359">
        <v>39895</v>
      </c>
      <c r="V29" s="778">
        <v>37100</v>
      </c>
      <c r="W29" s="679" t="s">
        <v>415</v>
      </c>
      <c r="X29" s="660" t="s">
        <v>380</v>
      </c>
      <c r="Y29" s="667" t="s">
        <v>504</v>
      </c>
      <c r="Z29" s="400">
        <f>U31+60</f>
        <v>39955</v>
      </c>
      <c r="AA29" s="702">
        <v>37100</v>
      </c>
      <c r="AB29" s="698" t="s">
        <v>155</v>
      </c>
      <c r="AC29" s="814"/>
    </row>
    <row r="30" spans="1:29" ht="24.95" customHeight="1">
      <c r="A30" s="292" t="s">
        <v>88</v>
      </c>
      <c r="B30" s="641"/>
      <c r="C30" s="627"/>
      <c r="D30" s="722"/>
      <c r="E30" s="718"/>
      <c r="F30" s="724"/>
      <c r="G30" s="680"/>
      <c r="H30" s="704"/>
      <c r="I30" s="707"/>
      <c r="J30" s="107" t="s">
        <v>78</v>
      </c>
      <c r="K30" s="108" t="s">
        <v>78</v>
      </c>
      <c r="L30" s="319"/>
      <c r="M30" s="323"/>
      <c r="N30" s="337" t="s">
        <v>131</v>
      </c>
      <c r="O30" s="337" t="s">
        <v>131</v>
      </c>
      <c r="P30" s="337" t="s">
        <v>131</v>
      </c>
      <c r="Q30" s="337" t="s">
        <v>131</v>
      </c>
      <c r="R30" s="337" t="s">
        <v>131</v>
      </c>
      <c r="S30" s="337" t="s">
        <v>131</v>
      </c>
      <c r="T30" s="337" t="s">
        <v>131</v>
      </c>
      <c r="U30" s="337" t="s">
        <v>131</v>
      </c>
      <c r="V30" s="779"/>
      <c r="W30" s="680"/>
      <c r="X30" s="661"/>
      <c r="Y30" s="668"/>
      <c r="Z30" s="397">
        <v>40486</v>
      </c>
      <c r="AA30" s="702"/>
      <c r="AB30" s="698"/>
      <c r="AC30" s="815"/>
    </row>
    <row r="31" spans="1:29" ht="24.95" customHeight="1">
      <c r="A31" s="292" t="s">
        <v>89</v>
      </c>
      <c r="B31" s="641"/>
      <c r="C31" s="627"/>
      <c r="D31" s="722"/>
      <c r="E31" s="719"/>
      <c r="F31" s="725"/>
      <c r="G31" s="681"/>
      <c r="H31" s="705"/>
      <c r="I31" s="708"/>
      <c r="J31" s="110" t="s">
        <v>78</v>
      </c>
      <c r="K31" s="109" t="s">
        <v>78</v>
      </c>
      <c r="L31" s="341"/>
      <c r="M31" s="323"/>
      <c r="N31" s="346">
        <v>39813</v>
      </c>
      <c r="O31" s="346" t="s">
        <v>131</v>
      </c>
      <c r="P31" s="346">
        <v>39847</v>
      </c>
      <c r="Q31" s="345">
        <v>39865</v>
      </c>
      <c r="R31" s="345">
        <v>39865</v>
      </c>
      <c r="S31" s="345">
        <v>39878</v>
      </c>
      <c r="T31" s="343" t="s">
        <v>131</v>
      </c>
      <c r="U31" s="360">
        <v>39895</v>
      </c>
      <c r="V31" s="780"/>
      <c r="W31" s="681"/>
      <c r="X31" s="685"/>
      <c r="Y31" s="669"/>
      <c r="Z31" s="397">
        <v>40468</v>
      </c>
      <c r="AA31" s="702"/>
      <c r="AB31" s="698"/>
      <c r="AC31" s="816"/>
    </row>
    <row r="32" spans="1:29" ht="24.95" customHeight="1">
      <c r="A32" s="292" t="s">
        <v>87</v>
      </c>
      <c r="B32" s="641">
        <v>10</v>
      </c>
      <c r="C32" s="627" t="s">
        <v>128</v>
      </c>
      <c r="D32" s="722" t="s">
        <v>393</v>
      </c>
      <c r="E32" s="717" t="s">
        <v>27</v>
      </c>
      <c r="F32" s="723"/>
      <c r="G32" s="679" t="s">
        <v>415</v>
      </c>
      <c r="H32" s="703" t="s">
        <v>64</v>
      </c>
      <c r="I32" s="706" t="s">
        <v>112</v>
      </c>
      <c r="J32" s="105" t="s">
        <v>78</v>
      </c>
      <c r="K32" s="106" t="s">
        <v>78</v>
      </c>
      <c r="L32" s="328"/>
      <c r="M32" s="329" t="s">
        <v>116</v>
      </c>
      <c r="N32" s="295">
        <f>P32-30</f>
        <v>39818</v>
      </c>
      <c r="O32" s="295" t="s">
        <v>131</v>
      </c>
      <c r="P32" s="295">
        <v>39848</v>
      </c>
      <c r="Q32" s="348">
        <f>P32+31</f>
        <v>39879</v>
      </c>
      <c r="R32" s="349">
        <f>Q32</f>
        <v>39879</v>
      </c>
      <c r="S32" s="349">
        <f>R32+14</f>
        <v>39893</v>
      </c>
      <c r="T32" s="349" t="s">
        <v>131</v>
      </c>
      <c r="U32" s="334">
        <f>S32+7</f>
        <v>39900</v>
      </c>
      <c r="V32" s="778">
        <v>48060</v>
      </c>
      <c r="W32" s="679" t="s">
        <v>415</v>
      </c>
      <c r="X32" s="660" t="s">
        <v>210</v>
      </c>
      <c r="Y32" s="667" t="s">
        <v>505</v>
      </c>
      <c r="Z32" s="400">
        <v>40025</v>
      </c>
      <c r="AA32" s="702">
        <v>48060</v>
      </c>
      <c r="AB32" s="698" t="s">
        <v>155</v>
      </c>
      <c r="AC32" s="814"/>
    </row>
    <row r="33" spans="1:29" ht="24.95" customHeight="1">
      <c r="A33" s="292" t="s">
        <v>88</v>
      </c>
      <c r="B33" s="641"/>
      <c r="C33" s="627"/>
      <c r="D33" s="722"/>
      <c r="E33" s="718"/>
      <c r="F33" s="724"/>
      <c r="G33" s="680"/>
      <c r="H33" s="704"/>
      <c r="I33" s="707"/>
      <c r="J33" s="107" t="s">
        <v>78</v>
      </c>
      <c r="K33" s="108" t="s">
        <v>78</v>
      </c>
      <c r="L33" s="319"/>
      <c r="M33" s="320"/>
      <c r="N33" s="217" t="s">
        <v>131</v>
      </c>
      <c r="O33" s="217" t="s">
        <v>131</v>
      </c>
      <c r="P33" s="217" t="s">
        <v>131</v>
      </c>
      <c r="Q33" s="350" t="s">
        <v>131</v>
      </c>
      <c r="R33" s="185" t="s">
        <v>131</v>
      </c>
      <c r="S33" s="185" t="s">
        <v>131</v>
      </c>
      <c r="T33" s="185" t="s">
        <v>131</v>
      </c>
      <c r="U33" s="337" t="s">
        <v>131</v>
      </c>
      <c r="V33" s="779"/>
      <c r="W33" s="680"/>
      <c r="X33" s="661"/>
      <c r="Y33" s="668"/>
      <c r="Z33" s="397">
        <v>40056</v>
      </c>
      <c r="AA33" s="702"/>
      <c r="AB33" s="698"/>
      <c r="AC33" s="815"/>
    </row>
    <row r="34" spans="1:29" ht="24.95" customHeight="1">
      <c r="A34" s="292" t="s">
        <v>89</v>
      </c>
      <c r="B34" s="641"/>
      <c r="C34" s="627"/>
      <c r="D34" s="722"/>
      <c r="E34" s="719"/>
      <c r="F34" s="725"/>
      <c r="G34" s="681"/>
      <c r="H34" s="705"/>
      <c r="I34" s="708"/>
      <c r="J34" s="110" t="s">
        <v>78</v>
      </c>
      <c r="K34" s="109" t="s">
        <v>78</v>
      </c>
      <c r="L34" s="341"/>
      <c r="M34" s="357"/>
      <c r="N34" s="332">
        <v>39485</v>
      </c>
      <c r="O34" s="217" t="s">
        <v>131</v>
      </c>
      <c r="P34" s="217">
        <v>39858</v>
      </c>
      <c r="Q34" s="344">
        <v>39886</v>
      </c>
      <c r="R34" s="345">
        <v>39886</v>
      </c>
      <c r="S34" s="345">
        <v>39946</v>
      </c>
      <c r="T34" s="345" t="s">
        <v>131</v>
      </c>
      <c r="U34" s="343">
        <v>39965</v>
      </c>
      <c r="V34" s="780"/>
      <c r="W34" s="681"/>
      <c r="X34" s="685"/>
      <c r="Y34" s="669"/>
      <c r="Z34" s="399">
        <v>40058</v>
      </c>
      <c r="AA34" s="702"/>
      <c r="AB34" s="698"/>
      <c r="AC34" s="816"/>
    </row>
    <row r="35" spans="1:29" ht="24.95" customHeight="1">
      <c r="A35" s="292" t="s">
        <v>87</v>
      </c>
      <c r="B35" s="641">
        <v>11</v>
      </c>
      <c r="C35" s="627" t="s">
        <v>125</v>
      </c>
      <c r="D35" s="722" t="s">
        <v>386</v>
      </c>
      <c r="E35" s="717" t="s">
        <v>27</v>
      </c>
      <c r="F35" s="732"/>
      <c r="G35" s="679" t="s">
        <v>415</v>
      </c>
      <c r="H35" s="703" t="s">
        <v>64</v>
      </c>
      <c r="I35" s="706" t="s">
        <v>112</v>
      </c>
      <c r="J35" s="105" t="s">
        <v>78</v>
      </c>
      <c r="K35" s="106" t="s">
        <v>78</v>
      </c>
      <c r="L35" s="328"/>
      <c r="M35" s="333"/>
      <c r="N35" s="359">
        <v>39958</v>
      </c>
      <c r="O35" s="295">
        <f>N35+5</f>
        <v>39963</v>
      </c>
      <c r="P35" s="295">
        <v>39964</v>
      </c>
      <c r="Q35" s="335">
        <f>P35+45</f>
        <v>40009</v>
      </c>
      <c r="R35" s="336">
        <f>Q35</f>
        <v>40009</v>
      </c>
      <c r="S35" s="336">
        <f>R35+15</f>
        <v>40024</v>
      </c>
      <c r="T35" s="336">
        <f>S35+7</f>
        <v>40031</v>
      </c>
      <c r="U35" s="334">
        <f>T35+7</f>
        <v>40038</v>
      </c>
      <c r="V35" s="762">
        <v>41990</v>
      </c>
      <c r="W35" s="679" t="s">
        <v>415</v>
      </c>
      <c r="X35" s="660" t="s">
        <v>298</v>
      </c>
      <c r="Y35" s="667" t="s">
        <v>506</v>
      </c>
      <c r="Z35" s="312">
        <f>U37+90</f>
        <v>40173</v>
      </c>
      <c r="AA35" s="702">
        <v>41738</v>
      </c>
      <c r="AB35" s="698" t="s">
        <v>545</v>
      </c>
      <c r="AC35" s="814"/>
    </row>
    <row r="36" spans="1:29" ht="24.95" customHeight="1">
      <c r="A36" s="292" t="s">
        <v>88</v>
      </c>
      <c r="B36" s="641"/>
      <c r="C36" s="627"/>
      <c r="D36" s="722"/>
      <c r="E36" s="718"/>
      <c r="F36" s="733"/>
      <c r="G36" s="680"/>
      <c r="H36" s="704"/>
      <c r="I36" s="707"/>
      <c r="J36" s="107" t="s">
        <v>78</v>
      </c>
      <c r="K36" s="108" t="s">
        <v>78</v>
      </c>
      <c r="L36" s="319"/>
      <c r="M36" s="323"/>
      <c r="N36" s="337" t="s">
        <v>131</v>
      </c>
      <c r="O36" s="217" t="s">
        <v>131</v>
      </c>
      <c r="P36" s="217" t="s">
        <v>131</v>
      </c>
      <c r="Q36" s="350" t="s">
        <v>131</v>
      </c>
      <c r="R36" s="185" t="s">
        <v>131</v>
      </c>
      <c r="S36" s="185" t="s">
        <v>131</v>
      </c>
      <c r="T36" s="185" t="s">
        <v>131</v>
      </c>
      <c r="U36" s="337" t="s">
        <v>131</v>
      </c>
      <c r="V36" s="763"/>
      <c r="W36" s="680"/>
      <c r="X36" s="661"/>
      <c r="Y36" s="668"/>
      <c r="Z36" s="395">
        <f>U37+150</f>
        <v>40233</v>
      </c>
      <c r="AA36" s="702"/>
      <c r="AB36" s="698"/>
      <c r="AC36" s="815"/>
    </row>
    <row r="37" spans="1:29" ht="24.95" customHeight="1">
      <c r="A37" s="292" t="s">
        <v>89</v>
      </c>
      <c r="B37" s="641"/>
      <c r="C37" s="627"/>
      <c r="D37" s="722"/>
      <c r="E37" s="719"/>
      <c r="F37" s="734"/>
      <c r="G37" s="681"/>
      <c r="H37" s="705"/>
      <c r="I37" s="708"/>
      <c r="J37" s="110" t="s">
        <v>78</v>
      </c>
      <c r="K37" s="109" t="s">
        <v>78</v>
      </c>
      <c r="L37" s="341"/>
      <c r="M37" s="342"/>
      <c r="N37" s="352">
        <v>39958</v>
      </c>
      <c r="O37" s="217" t="s">
        <v>131</v>
      </c>
      <c r="P37" s="217">
        <v>39964</v>
      </c>
      <c r="Q37" s="353">
        <v>39994</v>
      </c>
      <c r="R37" s="346">
        <v>39994</v>
      </c>
      <c r="S37" s="346">
        <v>40021</v>
      </c>
      <c r="T37" s="346" t="s">
        <v>131</v>
      </c>
      <c r="U37" s="352">
        <v>40083</v>
      </c>
      <c r="V37" s="764"/>
      <c r="W37" s="681"/>
      <c r="X37" s="685"/>
      <c r="Y37" s="669"/>
      <c r="Z37" s="307">
        <v>40257</v>
      </c>
      <c r="AA37" s="702"/>
      <c r="AB37" s="698"/>
      <c r="AC37" s="816"/>
    </row>
    <row r="38" spans="1:29" ht="24.95" customHeight="1">
      <c r="A38" s="292" t="s">
        <v>87</v>
      </c>
      <c r="B38" s="641">
        <v>12</v>
      </c>
      <c r="C38" s="627" t="s">
        <v>203</v>
      </c>
      <c r="D38" s="722" t="s">
        <v>224</v>
      </c>
      <c r="E38" s="717" t="s">
        <v>27</v>
      </c>
      <c r="F38" s="723"/>
      <c r="G38" s="679" t="s">
        <v>415</v>
      </c>
      <c r="H38" s="703" t="s">
        <v>64</v>
      </c>
      <c r="I38" s="706" t="s">
        <v>112</v>
      </c>
      <c r="J38" s="105" t="s">
        <v>78</v>
      </c>
      <c r="K38" s="106" t="s">
        <v>78</v>
      </c>
      <c r="L38" s="328"/>
      <c r="M38" s="333"/>
      <c r="N38" s="347">
        <v>39945</v>
      </c>
      <c r="O38" s="295" t="s">
        <v>131</v>
      </c>
      <c r="P38" s="295">
        <v>39964</v>
      </c>
      <c r="Q38" s="295">
        <f>P38+30</f>
        <v>39994</v>
      </c>
      <c r="R38" s="348">
        <f>Q38</f>
        <v>39994</v>
      </c>
      <c r="S38" s="349">
        <v>40009</v>
      </c>
      <c r="T38" s="349">
        <v>40019</v>
      </c>
      <c r="U38" s="361">
        <v>40027</v>
      </c>
      <c r="V38" s="779">
        <v>27320</v>
      </c>
      <c r="W38" s="679" t="s">
        <v>415</v>
      </c>
      <c r="X38" s="660" t="s">
        <v>164</v>
      </c>
      <c r="Y38" s="667" t="s">
        <v>507</v>
      </c>
      <c r="Z38" s="402">
        <v>40144</v>
      </c>
      <c r="AA38" s="702">
        <v>27320</v>
      </c>
      <c r="AB38" s="698" t="s">
        <v>155</v>
      </c>
      <c r="AC38" s="814"/>
    </row>
    <row r="39" spans="1:29" ht="24.95" customHeight="1">
      <c r="A39" s="292" t="s">
        <v>88</v>
      </c>
      <c r="B39" s="641"/>
      <c r="C39" s="627"/>
      <c r="D39" s="722"/>
      <c r="E39" s="718"/>
      <c r="F39" s="724"/>
      <c r="G39" s="680"/>
      <c r="H39" s="704"/>
      <c r="I39" s="707"/>
      <c r="J39" s="107" t="s">
        <v>78</v>
      </c>
      <c r="K39" s="108" t="s">
        <v>78</v>
      </c>
      <c r="L39" s="319"/>
      <c r="M39" s="323"/>
      <c r="N39" s="352" t="s">
        <v>131</v>
      </c>
      <c r="O39" s="217" t="s">
        <v>131</v>
      </c>
      <c r="P39" s="217" t="s">
        <v>131</v>
      </c>
      <c r="Q39" s="217" t="s">
        <v>131</v>
      </c>
      <c r="R39" s="350" t="s">
        <v>131</v>
      </c>
      <c r="S39" s="185" t="s">
        <v>131</v>
      </c>
      <c r="T39" s="185" t="s">
        <v>131</v>
      </c>
      <c r="U39" s="362" t="s">
        <v>131</v>
      </c>
      <c r="V39" s="779"/>
      <c r="W39" s="680"/>
      <c r="X39" s="661"/>
      <c r="Y39" s="668"/>
      <c r="Z39" s="397">
        <v>40189</v>
      </c>
      <c r="AA39" s="702"/>
      <c r="AB39" s="698"/>
      <c r="AC39" s="815"/>
    </row>
    <row r="40" spans="1:29" ht="24.95" customHeight="1">
      <c r="A40" s="292" t="s">
        <v>89</v>
      </c>
      <c r="B40" s="641"/>
      <c r="C40" s="627"/>
      <c r="D40" s="722"/>
      <c r="E40" s="719"/>
      <c r="F40" s="725"/>
      <c r="G40" s="681"/>
      <c r="H40" s="705"/>
      <c r="I40" s="708"/>
      <c r="J40" s="110" t="s">
        <v>78</v>
      </c>
      <c r="K40" s="109" t="s">
        <v>78</v>
      </c>
      <c r="L40" s="341"/>
      <c r="M40" s="357"/>
      <c r="N40" s="352">
        <v>39945</v>
      </c>
      <c r="O40" s="217" t="s">
        <v>131</v>
      </c>
      <c r="P40" s="217">
        <v>39964</v>
      </c>
      <c r="Q40" s="217">
        <v>39995</v>
      </c>
      <c r="R40" s="344">
        <v>39995</v>
      </c>
      <c r="S40" s="345">
        <v>40037</v>
      </c>
      <c r="T40" s="345" t="s">
        <v>131</v>
      </c>
      <c r="U40" s="363">
        <v>40099</v>
      </c>
      <c r="V40" s="780"/>
      <c r="W40" s="681"/>
      <c r="X40" s="685"/>
      <c r="Y40" s="669"/>
      <c r="Z40" s="399">
        <v>40176</v>
      </c>
      <c r="AA40" s="702"/>
      <c r="AB40" s="698"/>
      <c r="AC40" s="816"/>
    </row>
    <row r="41" spans="1:29" ht="24.95" customHeight="1">
      <c r="A41" s="292" t="s">
        <v>87</v>
      </c>
      <c r="B41" s="641">
        <v>13</v>
      </c>
      <c r="C41" s="627" t="s">
        <v>127</v>
      </c>
      <c r="D41" s="722" t="s">
        <v>13</v>
      </c>
      <c r="E41" s="717" t="s">
        <v>27</v>
      </c>
      <c r="F41" s="723"/>
      <c r="G41" s="679" t="s">
        <v>415</v>
      </c>
      <c r="H41" s="703" t="s">
        <v>64</v>
      </c>
      <c r="I41" s="706" t="s">
        <v>112</v>
      </c>
      <c r="J41" s="105" t="s">
        <v>78</v>
      </c>
      <c r="K41" s="106" t="s">
        <v>78</v>
      </c>
      <c r="L41" s="328"/>
      <c r="M41" s="329"/>
      <c r="N41" s="295">
        <v>40101</v>
      </c>
      <c r="O41" s="295" t="s">
        <v>131</v>
      </c>
      <c r="P41" s="295">
        <v>40111</v>
      </c>
      <c r="Q41" s="295">
        <f>P41+30</f>
        <v>40141</v>
      </c>
      <c r="R41" s="348">
        <f>Q41</f>
        <v>40141</v>
      </c>
      <c r="S41" s="349">
        <f>R41+14</f>
        <v>40155</v>
      </c>
      <c r="T41" s="349" t="s">
        <v>131</v>
      </c>
      <c r="U41" s="347">
        <f>S41+7</f>
        <v>40162</v>
      </c>
      <c r="V41" s="790">
        <v>85850</v>
      </c>
      <c r="W41" s="679" t="s">
        <v>415</v>
      </c>
      <c r="X41" s="660" t="s">
        <v>163</v>
      </c>
      <c r="Y41" s="667" t="s">
        <v>508</v>
      </c>
      <c r="Z41" s="312">
        <f>U43+90</f>
        <v>40265</v>
      </c>
      <c r="AA41" s="694">
        <v>85850</v>
      </c>
      <c r="AB41" s="698" t="s">
        <v>155</v>
      </c>
      <c r="AC41" s="814"/>
    </row>
    <row r="42" spans="1:29" ht="24.95" customHeight="1">
      <c r="A42" s="292" t="s">
        <v>88</v>
      </c>
      <c r="B42" s="641"/>
      <c r="C42" s="627"/>
      <c r="D42" s="722"/>
      <c r="E42" s="718"/>
      <c r="F42" s="724"/>
      <c r="G42" s="680"/>
      <c r="H42" s="704"/>
      <c r="I42" s="707"/>
      <c r="J42" s="107" t="s">
        <v>78</v>
      </c>
      <c r="K42" s="108" t="s">
        <v>78</v>
      </c>
      <c r="L42" s="319"/>
      <c r="M42" s="320"/>
      <c r="N42" s="217" t="s">
        <v>131</v>
      </c>
      <c r="O42" s="217" t="s">
        <v>131</v>
      </c>
      <c r="P42" s="217" t="s">
        <v>131</v>
      </c>
      <c r="Q42" s="217" t="s">
        <v>131</v>
      </c>
      <c r="R42" s="350" t="s">
        <v>131</v>
      </c>
      <c r="S42" s="185" t="s">
        <v>131</v>
      </c>
      <c r="T42" s="185" t="s">
        <v>131</v>
      </c>
      <c r="U42" s="337" t="s">
        <v>131</v>
      </c>
      <c r="V42" s="700"/>
      <c r="W42" s="680"/>
      <c r="X42" s="661"/>
      <c r="Y42" s="668"/>
      <c r="Z42" s="395"/>
      <c r="AA42" s="694"/>
      <c r="AB42" s="698"/>
      <c r="AC42" s="815"/>
    </row>
    <row r="43" spans="1:29" ht="24.95" customHeight="1">
      <c r="A43" s="292" t="s">
        <v>89</v>
      </c>
      <c r="B43" s="641"/>
      <c r="C43" s="627"/>
      <c r="D43" s="722"/>
      <c r="E43" s="719"/>
      <c r="F43" s="725"/>
      <c r="G43" s="681"/>
      <c r="H43" s="705"/>
      <c r="I43" s="708"/>
      <c r="J43" s="110" t="s">
        <v>78</v>
      </c>
      <c r="K43" s="109" t="s">
        <v>78</v>
      </c>
      <c r="L43" s="341"/>
      <c r="M43" s="357"/>
      <c r="N43" s="332">
        <v>40053</v>
      </c>
      <c r="O43" s="332" t="s">
        <v>131</v>
      </c>
      <c r="P43" s="332">
        <v>40062</v>
      </c>
      <c r="Q43" s="332">
        <v>40098</v>
      </c>
      <c r="R43" s="353">
        <v>40098</v>
      </c>
      <c r="S43" s="346">
        <v>40127</v>
      </c>
      <c r="T43" s="346" t="s">
        <v>131</v>
      </c>
      <c r="U43" s="352">
        <v>40175</v>
      </c>
      <c r="V43" s="701"/>
      <c r="W43" s="681"/>
      <c r="X43" s="685"/>
      <c r="Y43" s="669"/>
      <c r="Z43" s="307">
        <v>40264</v>
      </c>
      <c r="AA43" s="694"/>
      <c r="AB43" s="698"/>
      <c r="AC43" s="816"/>
    </row>
    <row r="44" spans="1:29" ht="24.95" customHeight="1">
      <c r="A44" s="292" t="s">
        <v>87</v>
      </c>
      <c r="B44" s="641">
        <v>14</v>
      </c>
      <c r="C44" s="627" t="s">
        <v>278</v>
      </c>
      <c r="D44" s="729" t="s">
        <v>389</v>
      </c>
      <c r="E44" s="717" t="s">
        <v>27</v>
      </c>
      <c r="F44" s="672"/>
      <c r="G44" s="679" t="s">
        <v>415</v>
      </c>
      <c r="H44" s="703" t="s">
        <v>64</v>
      </c>
      <c r="I44" s="714" t="s">
        <v>124</v>
      </c>
      <c r="J44" s="107" t="s">
        <v>78</v>
      </c>
      <c r="K44" s="108" t="s">
        <v>78</v>
      </c>
      <c r="L44" s="320"/>
      <c r="M44" s="320"/>
      <c r="N44" s="217">
        <v>40061</v>
      </c>
      <c r="O44" s="217" t="s">
        <v>131</v>
      </c>
      <c r="P44" s="217">
        <f>N44+14</f>
        <v>40075</v>
      </c>
      <c r="Q44" s="217">
        <f>P44+14</f>
        <v>40089</v>
      </c>
      <c r="R44" s="295">
        <f>Q44</f>
        <v>40089</v>
      </c>
      <c r="S44" s="295">
        <f>R44+7</f>
        <v>40096</v>
      </c>
      <c r="T44" s="295" t="s">
        <v>131</v>
      </c>
      <c r="U44" s="295">
        <f>S44+7</f>
        <v>40103</v>
      </c>
      <c r="V44" s="650">
        <v>4322.63</v>
      </c>
      <c r="W44" s="679" t="s">
        <v>415</v>
      </c>
      <c r="X44" s="660" t="s">
        <v>279</v>
      </c>
      <c r="Y44" s="667" t="s">
        <v>509</v>
      </c>
      <c r="Z44" s="312">
        <f>U46+30</f>
        <v>40161</v>
      </c>
      <c r="AA44" s="694">
        <v>4322.63</v>
      </c>
      <c r="AB44" s="698" t="s">
        <v>155</v>
      </c>
      <c r="AC44" s="814"/>
    </row>
    <row r="45" spans="1:29" ht="24.95" customHeight="1">
      <c r="A45" s="292" t="s">
        <v>88</v>
      </c>
      <c r="B45" s="641"/>
      <c r="C45" s="627"/>
      <c r="D45" s="730"/>
      <c r="E45" s="718"/>
      <c r="F45" s="673"/>
      <c r="G45" s="680"/>
      <c r="H45" s="704"/>
      <c r="I45" s="715"/>
      <c r="J45" s="107" t="s">
        <v>78</v>
      </c>
      <c r="K45" s="108" t="s">
        <v>78</v>
      </c>
      <c r="L45" s="320"/>
      <c r="M45" s="320"/>
      <c r="N45" s="217" t="s">
        <v>131</v>
      </c>
      <c r="O45" s="217" t="s">
        <v>131</v>
      </c>
      <c r="P45" s="217" t="s">
        <v>131</v>
      </c>
      <c r="Q45" s="217" t="s">
        <v>131</v>
      </c>
      <c r="R45" s="217" t="s">
        <v>131</v>
      </c>
      <c r="S45" s="217" t="s">
        <v>131</v>
      </c>
      <c r="T45" s="217" t="s">
        <v>131</v>
      </c>
      <c r="U45" s="217" t="s">
        <v>131</v>
      </c>
      <c r="V45" s="651"/>
      <c r="W45" s="680"/>
      <c r="X45" s="661"/>
      <c r="Y45" s="668"/>
      <c r="Z45" s="395" t="s">
        <v>131</v>
      </c>
      <c r="AA45" s="694"/>
      <c r="AB45" s="698"/>
      <c r="AC45" s="815"/>
    </row>
    <row r="46" spans="1:29" ht="24.95" customHeight="1">
      <c r="A46" s="292" t="s">
        <v>89</v>
      </c>
      <c r="B46" s="641"/>
      <c r="C46" s="627"/>
      <c r="D46" s="731"/>
      <c r="E46" s="719"/>
      <c r="F46" s="674"/>
      <c r="G46" s="681"/>
      <c r="H46" s="705"/>
      <c r="I46" s="716"/>
      <c r="J46" s="107" t="s">
        <v>78</v>
      </c>
      <c r="K46" s="108" t="s">
        <v>78</v>
      </c>
      <c r="L46" s="320"/>
      <c r="M46" s="320"/>
      <c r="N46" s="217">
        <v>40091</v>
      </c>
      <c r="O46" s="217" t="s">
        <v>131</v>
      </c>
      <c r="P46" s="217">
        <f>N46+12</f>
        <v>40103</v>
      </c>
      <c r="Q46" s="217">
        <f>P46+14</f>
        <v>40117</v>
      </c>
      <c r="R46" s="332">
        <f>Q46</f>
        <v>40117</v>
      </c>
      <c r="S46" s="332">
        <v>40121</v>
      </c>
      <c r="T46" s="332" t="s">
        <v>131</v>
      </c>
      <c r="U46" s="332">
        <v>40131</v>
      </c>
      <c r="V46" s="652"/>
      <c r="W46" s="681"/>
      <c r="X46" s="685"/>
      <c r="Y46" s="669"/>
      <c r="Z46" s="307">
        <v>40138</v>
      </c>
      <c r="AA46" s="694"/>
      <c r="AB46" s="698"/>
      <c r="AC46" s="816"/>
    </row>
    <row r="47" spans="1:29" ht="24.95" customHeight="1">
      <c r="A47" s="292" t="s">
        <v>87</v>
      </c>
      <c r="B47" s="641">
        <v>15</v>
      </c>
      <c r="C47" s="627" t="s">
        <v>400</v>
      </c>
      <c r="D47" s="722" t="s">
        <v>17</v>
      </c>
      <c r="E47" s="717" t="s">
        <v>27</v>
      </c>
      <c r="F47" s="723"/>
      <c r="G47" s="679" t="s">
        <v>415</v>
      </c>
      <c r="H47" s="703" t="s">
        <v>63</v>
      </c>
      <c r="I47" s="706" t="s">
        <v>115</v>
      </c>
      <c r="J47" s="105" t="s">
        <v>78</v>
      </c>
      <c r="K47" s="106" t="s">
        <v>78</v>
      </c>
      <c r="L47" s="328"/>
      <c r="M47" s="329"/>
      <c r="N47" s="295" t="s">
        <v>119</v>
      </c>
      <c r="O47" s="295">
        <v>39873</v>
      </c>
      <c r="P47" s="295">
        <f>O47+7</f>
        <v>39880</v>
      </c>
      <c r="Q47" s="295">
        <f>P47+45</f>
        <v>39925</v>
      </c>
      <c r="R47" s="335">
        <f>Q47</f>
        <v>39925</v>
      </c>
      <c r="S47" s="336">
        <f>R47+14</f>
        <v>39939</v>
      </c>
      <c r="T47" s="336">
        <f>S47+14</f>
        <v>39953</v>
      </c>
      <c r="U47" s="334">
        <f>T47+7</f>
        <v>39960</v>
      </c>
      <c r="V47" s="699">
        <v>169936</v>
      </c>
      <c r="W47" s="679" t="s">
        <v>415</v>
      </c>
      <c r="X47" s="660" t="s">
        <v>297</v>
      </c>
      <c r="Y47" s="667" t="s">
        <v>510</v>
      </c>
      <c r="Z47" s="312">
        <f>U49+120</f>
        <v>40332</v>
      </c>
      <c r="AA47" s="694">
        <v>169936</v>
      </c>
      <c r="AB47" s="698" t="s">
        <v>155</v>
      </c>
      <c r="AC47" s="814"/>
    </row>
    <row r="48" spans="1:29" ht="24.95" customHeight="1">
      <c r="A48" s="292" t="s">
        <v>88</v>
      </c>
      <c r="B48" s="641"/>
      <c r="C48" s="627"/>
      <c r="D48" s="722"/>
      <c r="E48" s="718"/>
      <c r="F48" s="724"/>
      <c r="G48" s="680"/>
      <c r="H48" s="704"/>
      <c r="I48" s="707"/>
      <c r="J48" s="107" t="s">
        <v>78</v>
      </c>
      <c r="K48" s="108" t="s">
        <v>78</v>
      </c>
      <c r="L48" s="319"/>
      <c r="M48" s="320"/>
      <c r="N48" s="217">
        <f>O48-14</f>
        <v>39992</v>
      </c>
      <c r="O48" s="217">
        <v>40006</v>
      </c>
      <c r="P48" s="217">
        <v>40040</v>
      </c>
      <c r="Q48" s="217">
        <f xml:space="preserve"> P48+45</f>
        <v>40085</v>
      </c>
      <c r="R48" s="350">
        <v>40085</v>
      </c>
      <c r="S48" s="185">
        <f>R48+14</f>
        <v>40099</v>
      </c>
      <c r="T48" s="185">
        <f>S48+7</f>
        <v>40106</v>
      </c>
      <c r="U48" s="337">
        <f>T48+7</f>
        <v>40113</v>
      </c>
      <c r="V48" s="700"/>
      <c r="W48" s="680"/>
      <c r="X48" s="661"/>
      <c r="Y48" s="668"/>
      <c r="Z48" s="395" t="s">
        <v>131</v>
      </c>
      <c r="AA48" s="694"/>
      <c r="AB48" s="698"/>
      <c r="AC48" s="815"/>
    </row>
    <row r="49" spans="1:29" ht="24.95" customHeight="1">
      <c r="A49" s="292" t="s">
        <v>89</v>
      </c>
      <c r="B49" s="641"/>
      <c r="C49" s="627"/>
      <c r="D49" s="722"/>
      <c r="E49" s="719"/>
      <c r="F49" s="725"/>
      <c r="G49" s="681"/>
      <c r="H49" s="705"/>
      <c r="I49" s="708"/>
      <c r="J49" s="107" t="s">
        <v>78</v>
      </c>
      <c r="K49" s="108" t="s">
        <v>78</v>
      </c>
      <c r="L49" s="341"/>
      <c r="M49" s="357"/>
      <c r="N49" s="332">
        <v>40013</v>
      </c>
      <c r="O49" s="332">
        <v>40028</v>
      </c>
      <c r="P49" s="332">
        <v>40071</v>
      </c>
      <c r="Q49" s="332">
        <f xml:space="preserve"> P49+47</f>
        <v>40118</v>
      </c>
      <c r="R49" s="344">
        <v>40118</v>
      </c>
      <c r="S49" s="345">
        <v>40182</v>
      </c>
      <c r="T49" s="345">
        <v>40184</v>
      </c>
      <c r="U49" s="343">
        <v>40212</v>
      </c>
      <c r="V49" s="701"/>
      <c r="W49" s="681"/>
      <c r="X49" s="685"/>
      <c r="Y49" s="669"/>
      <c r="Z49" s="307">
        <v>40329</v>
      </c>
      <c r="AA49" s="694"/>
      <c r="AB49" s="698"/>
      <c r="AC49" s="816"/>
    </row>
    <row r="50" spans="1:29" ht="23.25" customHeight="1">
      <c r="A50" s="292" t="s">
        <v>87</v>
      </c>
      <c r="B50" s="641">
        <v>16</v>
      </c>
      <c r="C50" s="627" t="s">
        <v>401</v>
      </c>
      <c r="D50" s="722" t="s">
        <v>544</v>
      </c>
      <c r="E50" s="717" t="s">
        <v>27</v>
      </c>
      <c r="F50" s="723"/>
      <c r="G50" s="679" t="s">
        <v>415</v>
      </c>
      <c r="H50" s="711" t="s">
        <v>64</v>
      </c>
      <c r="I50" s="706" t="s">
        <v>112</v>
      </c>
      <c r="J50" s="105" t="s">
        <v>78</v>
      </c>
      <c r="K50" s="106" t="s">
        <v>117</v>
      </c>
      <c r="L50" s="328"/>
      <c r="M50" s="364"/>
      <c r="N50" s="217">
        <v>40483</v>
      </c>
      <c r="O50" s="217" t="s">
        <v>131</v>
      </c>
      <c r="P50" s="217">
        <f>N50+7</f>
        <v>40490</v>
      </c>
      <c r="Q50" s="295">
        <f>P50+30</f>
        <v>40520</v>
      </c>
      <c r="R50" s="335">
        <f>P50+30</f>
        <v>40520</v>
      </c>
      <c r="S50" s="334">
        <f>R50+15</f>
        <v>40535</v>
      </c>
      <c r="T50" s="295" t="s">
        <v>131</v>
      </c>
      <c r="U50" s="296">
        <f>S50+15</f>
        <v>40550</v>
      </c>
      <c r="V50" s="699">
        <v>46400</v>
      </c>
      <c r="W50" s="679" t="s">
        <v>415</v>
      </c>
      <c r="X50" s="632" t="s">
        <v>329</v>
      </c>
      <c r="Y50" s="667" t="s">
        <v>511</v>
      </c>
      <c r="Z50" s="403">
        <f>U52+90</f>
        <v>40600</v>
      </c>
      <c r="AA50" s="699">
        <v>46400</v>
      </c>
      <c r="AB50" s="698" t="s">
        <v>155</v>
      </c>
      <c r="AC50" s="814"/>
    </row>
    <row r="51" spans="1:29" ht="20.25" customHeight="1">
      <c r="A51" s="292" t="s">
        <v>88</v>
      </c>
      <c r="B51" s="641"/>
      <c r="C51" s="627"/>
      <c r="D51" s="722"/>
      <c r="E51" s="718"/>
      <c r="F51" s="724"/>
      <c r="G51" s="680"/>
      <c r="H51" s="712"/>
      <c r="I51" s="707"/>
      <c r="J51" s="107" t="s">
        <v>78</v>
      </c>
      <c r="K51" s="108" t="s">
        <v>117</v>
      </c>
      <c r="L51" s="319"/>
      <c r="M51" s="320"/>
      <c r="N51" s="217">
        <v>40371</v>
      </c>
      <c r="O51" s="111" t="s">
        <v>131</v>
      </c>
      <c r="P51" s="217">
        <v>40383</v>
      </c>
      <c r="Q51" s="217">
        <f>P51+31</f>
        <v>40414</v>
      </c>
      <c r="R51" s="335">
        <f>Q51</f>
        <v>40414</v>
      </c>
      <c r="S51" s="365">
        <f>R51</f>
        <v>40414</v>
      </c>
      <c r="T51" s="217" t="s">
        <v>131</v>
      </c>
      <c r="U51" s="298">
        <f>S51+15</f>
        <v>40429</v>
      </c>
      <c r="V51" s="700"/>
      <c r="W51" s="680"/>
      <c r="X51" s="709"/>
      <c r="Y51" s="668"/>
      <c r="Z51" s="403" t="s">
        <v>131</v>
      </c>
      <c r="AA51" s="700"/>
      <c r="AB51" s="698"/>
      <c r="AC51" s="815"/>
    </row>
    <row r="52" spans="1:29" ht="24.75" customHeight="1">
      <c r="A52" s="292" t="s">
        <v>89</v>
      </c>
      <c r="B52" s="641"/>
      <c r="C52" s="627"/>
      <c r="D52" s="722"/>
      <c r="E52" s="719"/>
      <c r="F52" s="725"/>
      <c r="G52" s="681"/>
      <c r="H52" s="713"/>
      <c r="I52" s="708"/>
      <c r="J52" s="110" t="s">
        <v>78</v>
      </c>
      <c r="K52" s="109" t="s">
        <v>78</v>
      </c>
      <c r="L52" s="330"/>
      <c r="M52" s="331"/>
      <c r="N52" s="332">
        <v>40371</v>
      </c>
      <c r="O52" s="221" t="s">
        <v>131</v>
      </c>
      <c r="P52" s="332">
        <v>40383</v>
      </c>
      <c r="Q52" s="332">
        <f>P52+31</f>
        <v>40414</v>
      </c>
      <c r="R52" s="366">
        <f t="shared" ref="R52:R60" si="0">Q52</f>
        <v>40414</v>
      </c>
      <c r="S52" s="332">
        <v>40475</v>
      </c>
      <c r="T52" s="221" t="s">
        <v>131</v>
      </c>
      <c r="U52" s="299">
        <v>40510</v>
      </c>
      <c r="V52" s="701"/>
      <c r="W52" s="681"/>
      <c r="X52" s="710"/>
      <c r="Y52" s="669"/>
      <c r="Z52" s="404">
        <v>40527</v>
      </c>
      <c r="AA52" s="701"/>
      <c r="AB52" s="698"/>
      <c r="AC52" s="816"/>
    </row>
    <row r="53" spans="1:29" ht="24.95" customHeight="1">
      <c r="A53" s="292" t="s">
        <v>87</v>
      </c>
      <c r="B53" s="641">
        <v>17</v>
      </c>
      <c r="C53" s="627" t="s">
        <v>402</v>
      </c>
      <c r="D53" s="722" t="s">
        <v>16</v>
      </c>
      <c r="E53" s="717" t="s">
        <v>27</v>
      </c>
      <c r="F53" s="723"/>
      <c r="G53" s="679" t="s">
        <v>415</v>
      </c>
      <c r="H53" s="703" t="s">
        <v>64</v>
      </c>
      <c r="I53" s="714" t="s">
        <v>112</v>
      </c>
      <c r="J53" s="105" t="s">
        <v>78</v>
      </c>
      <c r="K53" s="105" t="s">
        <v>117</v>
      </c>
      <c r="L53" s="367"/>
      <c r="M53" s="329"/>
      <c r="N53" s="295">
        <v>40436</v>
      </c>
      <c r="O53" s="295" t="s">
        <v>131</v>
      </c>
      <c r="P53" s="295">
        <f>N53+7</f>
        <v>40443</v>
      </c>
      <c r="Q53" s="295">
        <f>P53+30</f>
        <v>40473</v>
      </c>
      <c r="R53" s="295">
        <f t="shared" si="0"/>
        <v>40473</v>
      </c>
      <c r="S53" s="295">
        <f>R53+15</f>
        <v>40488</v>
      </c>
      <c r="T53" s="295" t="s">
        <v>131</v>
      </c>
      <c r="U53" s="295">
        <f>S53+7</f>
        <v>40495</v>
      </c>
      <c r="V53" s="650">
        <v>56198</v>
      </c>
      <c r="W53" s="679" t="s">
        <v>415</v>
      </c>
      <c r="X53" s="660" t="s">
        <v>404</v>
      </c>
      <c r="Y53" s="667" t="s">
        <v>512</v>
      </c>
      <c r="Z53" s="312">
        <f>U55+92</f>
        <v>40770</v>
      </c>
      <c r="AA53" s="663">
        <v>56198</v>
      </c>
      <c r="AB53" s="698" t="s">
        <v>155</v>
      </c>
      <c r="AC53" s="814"/>
    </row>
    <row r="54" spans="1:29" ht="24.95" customHeight="1">
      <c r="A54" s="292" t="s">
        <v>88</v>
      </c>
      <c r="B54" s="641"/>
      <c r="C54" s="627"/>
      <c r="D54" s="722"/>
      <c r="E54" s="718"/>
      <c r="F54" s="724"/>
      <c r="G54" s="680"/>
      <c r="H54" s="704"/>
      <c r="I54" s="715"/>
      <c r="J54" s="107" t="s">
        <v>78</v>
      </c>
      <c r="K54" s="107" t="s">
        <v>78</v>
      </c>
      <c r="L54" s="368"/>
      <c r="M54" s="320"/>
      <c r="N54" s="350">
        <v>40638</v>
      </c>
      <c r="O54" s="217" t="s">
        <v>131</v>
      </c>
      <c r="P54" s="369">
        <f>N54+7</f>
        <v>40645</v>
      </c>
      <c r="Q54" s="217">
        <f>P54+30</f>
        <v>40675</v>
      </c>
      <c r="R54" s="369">
        <f t="shared" si="0"/>
        <v>40675</v>
      </c>
      <c r="S54" s="217">
        <f>R54+15</f>
        <v>40690</v>
      </c>
      <c r="T54" s="217" t="s">
        <v>131</v>
      </c>
      <c r="U54" s="217">
        <f>S54+7</f>
        <v>40697</v>
      </c>
      <c r="V54" s="651"/>
      <c r="W54" s="680"/>
      <c r="X54" s="661"/>
      <c r="Y54" s="668"/>
      <c r="Z54" s="395" t="s">
        <v>131</v>
      </c>
      <c r="AA54" s="663"/>
      <c r="AB54" s="698"/>
      <c r="AC54" s="815"/>
    </row>
    <row r="55" spans="1:29" ht="24.95" customHeight="1">
      <c r="A55" s="292" t="s">
        <v>89</v>
      </c>
      <c r="B55" s="641"/>
      <c r="C55" s="627"/>
      <c r="D55" s="722"/>
      <c r="E55" s="719"/>
      <c r="F55" s="725"/>
      <c r="G55" s="681"/>
      <c r="H55" s="705"/>
      <c r="I55" s="716"/>
      <c r="J55" s="110" t="s">
        <v>78</v>
      </c>
      <c r="K55" s="110" t="s">
        <v>78</v>
      </c>
      <c r="L55" s="370"/>
      <c r="M55" s="357"/>
      <c r="N55" s="350">
        <v>40548</v>
      </c>
      <c r="O55" s="332" t="s">
        <v>131</v>
      </c>
      <c r="P55" s="217">
        <v>40565</v>
      </c>
      <c r="Q55" s="217">
        <f>P55+31</f>
        <v>40596</v>
      </c>
      <c r="R55" s="217">
        <f t="shared" si="0"/>
        <v>40596</v>
      </c>
      <c r="S55" s="217">
        <v>40642</v>
      </c>
      <c r="T55" s="221" t="s">
        <v>131</v>
      </c>
      <c r="U55" s="299">
        <v>40678</v>
      </c>
      <c r="V55" s="652"/>
      <c r="W55" s="681"/>
      <c r="X55" s="685"/>
      <c r="Y55" s="669"/>
      <c r="Z55" s="307">
        <v>40772</v>
      </c>
      <c r="AA55" s="663"/>
      <c r="AB55" s="698"/>
      <c r="AC55" s="816"/>
    </row>
    <row r="56" spans="1:29" ht="33.75" customHeight="1">
      <c r="A56" s="292" t="s">
        <v>87</v>
      </c>
      <c r="B56" s="641">
        <v>18</v>
      </c>
      <c r="C56" s="627" t="s">
        <v>143</v>
      </c>
      <c r="D56" s="722" t="s">
        <v>14</v>
      </c>
      <c r="E56" s="717" t="s">
        <v>27</v>
      </c>
      <c r="F56" s="723"/>
      <c r="G56" s="679" t="s">
        <v>415</v>
      </c>
      <c r="H56" s="703" t="s">
        <v>63</v>
      </c>
      <c r="I56" s="714" t="s">
        <v>115</v>
      </c>
      <c r="J56" s="105" t="s">
        <v>78</v>
      </c>
      <c r="K56" s="106" t="s">
        <v>117</v>
      </c>
      <c r="L56" s="314"/>
      <c r="M56" s="315"/>
      <c r="N56" s="349">
        <v>40101</v>
      </c>
      <c r="O56" s="371">
        <f>N56+7</f>
        <v>40108</v>
      </c>
      <c r="P56" s="371">
        <f>O56+7</f>
        <v>40115</v>
      </c>
      <c r="Q56" s="371">
        <f>P56+45</f>
        <v>40160</v>
      </c>
      <c r="R56" s="349">
        <f t="shared" si="0"/>
        <v>40160</v>
      </c>
      <c r="S56" s="349">
        <f>R56+14</f>
        <v>40174</v>
      </c>
      <c r="T56" s="336">
        <f>S56+7</f>
        <v>40181</v>
      </c>
      <c r="U56" s="334">
        <f>T56+7</f>
        <v>40188</v>
      </c>
      <c r="V56" s="801">
        <v>106893.23</v>
      </c>
      <c r="W56" s="657" t="s">
        <v>372</v>
      </c>
      <c r="X56" s="660" t="s">
        <v>340</v>
      </c>
      <c r="Y56" s="667" t="s">
        <v>336</v>
      </c>
      <c r="Z56" s="402">
        <f>U58+150</f>
        <v>40834</v>
      </c>
      <c r="AA56" s="694" t="s">
        <v>536</v>
      </c>
      <c r="AB56" s="697" t="s">
        <v>525</v>
      </c>
      <c r="AC56" s="627" t="s">
        <v>536</v>
      </c>
    </row>
    <row r="57" spans="1:29" ht="27" customHeight="1">
      <c r="A57" s="292" t="s">
        <v>88</v>
      </c>
      <c r="B57" s="641"/>
      <c r="C57" s="627"/>
      <c r="D57" s="722"/>
      <c r="E57" s="718"/>
      <c r="F57" s="724"/>
      <c r="G57" s="680"/>
      <c r="H57" s="704"/>
      <c r="I57" s="715"/>
      <c r="J57" s="107" t="s">
        <v>78</v>
      </c>
      <c r="K57" s="108" t="s">
        <v>117</v>
      </c>
      <c r="L57" s="319"/>
      <c r="M57" s="323"/>
      <c r="N57" s="352">
        <v>40476</v>
      </c>
      <c r="O57" s="217">
        <v>40490</v>
      </c>
      <c r="P57" s="217">
        <v>40510</v>
      </c>
      <c r="Q57" s="217">
        <f>P57+45</f>
        <v>40555</v>
      </c>
      <c r="R57" s="350">
        <f t="shared" si="0"/>
        <v>40555</v>
      </c>
      <c r="S57" s="185">
        <f>R57+15</f>
        <v>40570</v>
      </c>
      <c r="T57" s="185">
        <f>S57+7</f>
        <v>40577</v>
      </c>
      <c r="U57" s="337">
        <f>T57+7</f>
        <v>40584</v>
      </c>
      <c r="V57" s="802"/>
      <c r="W57" s="675"/>
      <c r="X57" s="661"/>
      <c r="Y57" s="668"/>
      <c r="Z57" s="405">
        <v>41789</v>
      </c>
      <c r="AA57" s="694"/>
      <c r="AB57" s="697"/>
      <c r="AC57" s="627"/>
    </row>
    <row r="58" spans="1:29" ht="36.75" customHeight="1">
      <c r="A58" s="292" t="s">
        <v>89</v>
      </c>
      <c r="B58" s="641"/>
      <c r="C58" s="627"/>
      <c r="D58" s="722"/>
      <c r="E58" s="719"/>
      <c r="F58" s="725"/>
      <c r="G58" s="681"/>
      <c r="H58" s="705"/>
      <c r="I58" s="716"/>
      <c r="J58" s="110" t="s">
        <v>78</v>
      </c>
      <c r="K58" s="109" t="s">
        <v>78</v>
      </c>
      <c r="L58" s="341"/>
      <c r="M58" s="342"/>
      <c r="N58" s="343">
        <v>40476</v>
      </c>
      <c r="O58" s="332">
        <v>40490</v>
      </c>
      <c r="P58" s="332">
        <v>40510</v>
      </c>
      <c r="Q58" s="332">
        <f>P58+45</f>
        <v>40555</v>
      </c>
      <c r="R58" s="344">
        <f t="shared" si="0"/>
        <v>40555</v>
      </c>
      <c r="S58" s="345">
        <v>40608</v>
      </c>
      <c r="T58" s="345">
        <v>40638</v>
      </c>
      <c r="U58" s="363">
        <v>40684</v>
      </c>
      <c r="V58" s="803"/>
      <c r="W58" s="655"/>
      <c r="X58" s="685"/>
      <c r="Y58" s="669"/>
      <c r="Z58" s="406"/>
      <c r="AA58" s="694"/>
      <c r="AB58" s="697"/>
      <c r="AC58" s="627"/>
    </row>
    <row r="59" spans="1:29" ht="24.95" customHeight="1">
      <c r="A59" s="292" t="s">
        <v>87</v>
      </c>
      <c r="B59" s="641">
        <v>19</v>
      </c>
      <c r="C59" s="627" t="s">
        <v>337</v>
      </c>
      <c r="D59" s="722" t="s">
        <v>428</v>
      </c>
      <c r="E59" s="717" t="s">
        <v>27</v>
      </c>
      <c r="F59" s="672"/>
      <c r="G59" s="679" t="s">
        <v>415</v>
      </c>
      <c r="H59" s="676" t="s">
        <v>64</v>
      </c>
      <c r="I59" s="682" t="s">
        <v>124</v>
      </c>
      <c r="J59" s="107" t="s">
        <v>78</v>
      </c>
      <c r="K59" s="108" t="s">
        <v>78</v>
      </c>
      <c r="L59" s="367"/>
      <c r="M59" s="333"/>
      <c r="N59" s="348">
        <v>40509</v>
      </c>
      <c r="O59" s="371" t="s">
        <v>131</v>
      </c>
      <c r="P59" s="371">
        <f>N59+13</f>
        <v>40522</v>
      </c>
      <c r="Q59" s="371">
        <f>P59+14</f>
        <v>40536</v>
      </c>
      <c r="R59" s="372">
        <f t="shared" si="0"/>
        <v>40536</v>
      </c>
      <c r="S59" s="295">
        <f>R59+14</f>
        <v>40550</v>
      </c>
      <c r="T59" s="373" t="s">
        <v>131</v>
      </c>
      <c r="U59" s="374">
        <f>S59+7</f>
        <v>40557</v>
      </c>
      <c r="V59" s="650">
        <v>851000</v>
      </c>
      <c r="W59" s="657" t="s">
        <v>176</v>
      </c>
      <c r="X59" s="660" t="s">
        <v>342</v>
      </c>
      <c r="Y59" s="667" t="s">
        <v>513</v>
      </c>
      <c r="Z59" s="402">
        <f>U61+30</f>
        <v>40736</v>
      </c>
      <c r="AA59" s="650">
        <v>851000</v>
      </c>
      <c r="AB59" s="666" t="s">
        <v>155</v>
      </c>
      <c r="AC59" s="814"/>
    </row>
    <row r="60" spans="1:29" ht="24.95" customHeight="1">
      <c r="A60" s="292" t="s">
        <v>88</v>
      </c>
      <c r="B60" s="641"/>
      <c r="C60" s="627"/>
      <c r="D60" s="722"/>
      <c r="E60" s="718"/>
      <c r="F60" s="673"/>
      <c r="G60" s="680"/>
      <c r="H60" s="677"/>
      <c r="I60" s="683"/>
      <c r="J60" s="107" t="s">
        <v>78</v>
      </c>
      <c r="K60" s="108" t="s">
        <v>78</v>
      </c>
      <c r="L60" s="368"/>
      <c r="M60" s="320"/>
      <c r="N60" s="350">
        <v>40635</v>
      </c>
      <c r="O60" s="375" t="s">
        <v>131</v>
      </c>
      <c r="P60" s="375">
        <f>N60+8</f>
        <v>40643</v>
      </c>
      <c r="Q60" s="375">
        <f>P60+14</f>
        <v>40657</v>
      </c>
      <c r="R60" s="359">
        <f t="shared" si="0"/>
        <v>40657</v>
      </c>
      <c r="S60" s="217">
        <f>R60+7</f>
        <v>40664</v>
      </c>
      <c r="T60" s="376" t="s">
        <v>131</v>
      </c>
      <c r="U60" s="377">
        <f>S60+7</f>
        <v>40671</v>
      </c>
      <c r="V60" s="651"/>
      <c r="W60" s="675"/>
      <c r="X60" s="661"/>
      <c r="Y60" s="668"/>
      <c r="Z60" s="398" t="s">
        <v>131</v>
      </c>
      <c r="AA60" s="651"/>
      <c r="AB60" s="666"/>
      <c r="AC60" s="815"/>
    </row>
    <row r="61" spans="1:29" ht="24.95" customHeight="1">
      <c r="A61" s="292" t="s">
        <v>89</v>
      </c>
      <c r="B61" s="641"/>
      <c r="C61" s="627"/>
      <c r="D61" s="722"/>
      <c r="E61" s="719"/>
      <c r="F61" s="674"/>
      <c r="G61" s="681"/>
      <c r="H61" s="678"/>
      <c r="I61" s="684"/>
      <c r="J61" s="108" t="s">
        <v>78</v>
      </c>
      <c r="K61" s="109" t="s">
        <v>78</v>
      </c>
      <c r="L61" s="370"/>
      <c r="M61" s="357"/>
      <c r="N61" s="332">
        <v>40660</v>
      </c>
      <c r="O61" s="324" t="s">
        <v>131</v>
      </c>
      <c r="P61" s="324">
        <v>40670</v>
      </c>
      <c r="Q61" s="324">
        <f>P61+14</f>
        <v>40684</v>
      </c>
      <c r="R61" s="378">
        <f>Q61</f>
        <v>40684</v>
      </c>
      <c r="S61" s="324">
        <v>40693</v>
      </c>
      <c r="T61" s="366" t="s">
        <v>131</v>
      </c>
      <c r="U61" s="379">
        <v>40706</v>
      </c>
      <c r="V61" s="652"/>
      <c r="W61" s="655"/>
      <c r="X61" s="685"/>
      <c r="Y61" s="669"/>
      <c r="Z61" s="402">
        <v>40720</v>
      </c>
      <c r="AA61" s="652"/>
      <c r="AB61" s="666"/>
      <c r="AC61" s="816"/>
    </row>
    <row r="62" spans="1:29" ht="26.25" customHeight="1">
      <c r="A62" s="292" t="s">
        <v>87</v>
      </c>
      <c r="B62" s="641">
        <v>20</v>
      </c>
      <c r="C62" s="627" t="s">
        <v>403</v>
      </c>
      <c r="D62" s="633" t="s">
        <v>429</v>
      </c>
      <c r="E62" s="726" t="s">
        <v>27</v>
      </c>
      <c r="F62" s="672"/>
      <c r="G62" s="679" t="s">
        <v>415</v>
      </c>
      <c r="H62" s="784" t="s">
        <v>64</v>
      </c>
      <c r="I62" s="692" t="s">
        <v>124</v>
      </c>
      <c r="J62" s="106" t="s">
        <v>78</v>
      </c>
      <c r="K62" s="111" t="s">
        <v>78</v>
      </c>
      <c r="L62" s="367"/>
      <c r="M62" s="333"/>
      <c r="N62" s="380">
        <v>40733</v>
      </c>
      <c r="O62" s="349" t="s">
        <v>131</v>
      </c>
      <c r="P62" s="349">
        <f>N62+10</f>
        <v>40743</v>
      </c>
      <c r="Q62" s="349">
        <f>P62+15</f>
        <v>40758</v>
      </c>
      <c r="R62" s="349">
        <f>P62+15</f>
        <v>40758</v>
      </c>
      <c r="S62" s="371">
        <f>R62+10</f>
        <v>40768</v>
      </c>
      <c r="T62" s="349" t="s">
        <v>131</v>
      </c>
      <c r="U62" s="361">
        <f>S62+15</f>
        <v>40783</v>
      </c>
      <c r="V62" s="650">
        <v>8148</v>
      </c>
      <c r="W62" s="679" t="s">
        <v>415</v>
      </c>
      <c r="X62" s="660" t="s">
        <v>343</v>
      </c>
      <c r="Y62" s="667" t="s">
        <v>514</v>
      </c>
      <c r="Z62" s="407">
        <f>U64+30</f>
        <v>40743</v>
      </c>
      <c r="AA62" s="663">
        <v>8148</v>
      </c>
      <c r="AB62" s="666" t="s">
        <v>155</v>
      </c>
      <c r="AC62" s="814"/>
    </row>
    <row r="63" spans="1:29" ht="27" customHeight="1">
      <c r="A63" s="292" t="s">
        <v>88</v>
      </c>
      <c r="B63" s="641"/>
      <c r="C63" s="627"/>
      <c r="D63" s="720"/>
      <c r="E63" s="727"/>
      <c r="F63" s="673"/>
      <c r="G63" s="680"/>
      <c r="H63" s="785"/>
      <c r="I63" s="693"/>
      <c r="J63" s="108" t="s">
        <v>78</v>
      </c>
      <c r="K63" s="111" t="s">
        <v>78</v>
      </c>
      <c r="L63" s="368"/>
      <c r="M63" s="323"/>
      <c r="N63" s="111" t="s">
        <v>131</v>
      </c>
      <c r="O63" s="111" t="s">
        <v>131</v>
      </c>
      <c r="P63" s="111" t="s">
        <v>131</v>
      </c>
      <c r="Q63" s="111" t="s">
        <v>131</v>
      </c>
      <c r="R63" s="111" t="s">
        <v>131</v>
      </c>
      <c r="S63" s="111" t="s">
        <v>131</v>
      </c>
      <c r="T63" s="111" t="s">
        <v>131</v>
      </c>
      <c r="U63" s="381" t="s">
        <v>131</v>
      </c>
      <c r="V63" s="651"/>
      <c r="W63" s="680"/>
      <c r="X63" s="661"/>
      <c r="Y63" s="668"/>
      <c r="Z63" s="108" t="s">
        <v>131</v>
      </c>
      <c r="AA63" s="663"/>
      <c r="AB63" s="666"/>
      <c r="AC63" s="815"/>
    </row>
    <row r="64" spans="1:29" ht="33" customHeight="1">
      <c r="A64" s="292" t="s">
        <v>89</v>
      </c>
      <c r="B64" s="641"/>
      <c r="C64" s="627"/>
      <c r="D64" s="721"/>
      <c r="E64" s="728"/>
      <c r="F64" s="673"/>
      <c r="G64" s="681"/>
      <c r="H64" s="785"/>
      <c r="I64" s="693"/>
      <c r="J64" s="108" t="s">
        <v>78</v>
      </c>
      <c r="K64" s="107" t="s">
        <v>78</v>
      </c>
      <c r="L64" s="382"/>
      <c r="M64" s="383"/>
      <c r="N64" s="346">
        <v>40670</v>
      </c>
      <c r="O64" s="346" t="s">
        <v>131</v>
      </c>
      <c r="P64" s="346">
        <v>40672</v>
      </c>
      <c r="Q64" s="346">
        <f>P64+14</f>
        <v>40686</v>
      </c>
      <c r="R64" s="346">
        <f>Q64</f>
        <v>40686</v>
      </c>
      <c r="S64" s="375">
        <f>R64+7</f>
        <v>40693</v>
      </c>
      <c r="T64" s="346" t="s">
        <v>131</v>
      </c>
      <c r="U64" s="384">
        <v>40713</v>
      </c>
      <c r="V64" s="651"/>
      <c r="W64" s="681"/>
      <c r="X64" s="662"/>
      <c r="Y64" s="669"/>
      <c r="Z64" s="408">
        <v>40734</v>
      </c>
      <c r="AA64" s="664"/>
      <c r="AB64" s="666"/>
      <c r="AC64" s="816"/>
    </row>
    <row r="65" spans="1:29" ht="32.25" customHeight="1">
      <c r="A65" s="262" t="s">
        <v>87</v>
      </c>
      <c r="B65" s="641">
        <v>21</v>
      </c>
      <c r="C65" s="627" t="s">
        <v>257</v>
      </c>
      <c r="D65" s="629" t="s">
        <v>524</v>
      </c>
      <c r="E65" s="634" t="s">
        <v>28</v>
      </c>
      <c r="F65" s="646"/>
      <c r="G65" s="679" t="s">
        <v>415</v>
      </c>
      <c r="H65" s="658" t="s">
        <v>63</v>
      </c>
      <c r="I65" s="686" t="s">
        <v>112</v>
      </c>
      <c r="J65" s="106" t="s">
        <v>78</v>
      </c>
      <c r="K65" s="179" t="s">
        <v>78</v>
      </c>
      <c r="L65" s="333" t="s">
        <v>131</v>
      </c>
      <c r="M65" s="333" t="s">
        <v>131</v>
      </c>
      <c r="N65" s="180">
        <v>40086</v>
      </c>
      <c r="O65" s="180">
        <v>40101</v>
      </c>
      <c r="P65" s="180">
        <v>40106</v>
      </c>
      <c r="Q65" s="180">
        <f>P65+31</f>
        <v>40137</v>
      </c>
      <c r="R65" s="180">
        <f>Q65</f>
        <v>40137</v>
      </c>
      <c r="S65" s="180">
        <f>R65+30</f>
        <v>40167</v>
      </c>
      <c r="T65" s="180">
        <f>S65+10</f>
        <v>40177</v>
      </c>
      <c r="U65" s="180">
        <f>T65+15</f>
        <v>40192</v>
      </c>
      <c r="V65" s="689">
        <v>107548.04999999999</v>
      </c>
      <c r="W65" s="623" t="s">
        <v>415</v>
      </c>
      <c r="X65" s="645" t="s">
        <v>258</v>
      </c>
      <c r="Y65" s="667" t="s">
        <v>259</v>
      </c>
      <c r="Z65" s="309">
        <f>U67+131</f>
        <v>40724</v>
      </c>
      <c r="AA65" s="663">
        <v>88532</v>
      </c>
      <c r="AB65" s="665" t="s">
        <v>523</v>
      </c>
      <c r="AC65" s="813" t="s">
        <v>155</v>
      </c>
    </row>
    <row r="66" spans="1:29" ht="31.5" customHeight="1">
      <c r="A66" s="262" t="s">
        <v>88</v>
      </c>
      <c r="B66" s="641"/>
      <c r="C66" s="627"/>
      <c r="D66" s="630"/>
      <c r="E66" s="634"/>
      <c r="F66" s="647"/>
      <c r="G66" s="680"/>
      <c r="H66" s="659"/>
      <c r="I66" s="687"/>
      <c r="J66" s="108" t="s">
        <v>78</v>
      </c>
      <c r="K66" s="181" t="s">
        <v>78</v>
      </c>
      <c r="L66" s="323" t="s">
        <v>131</v>
      </c>
      <c r="M66" s="323" t="s">
        <v>131</v>
      </c>
      <c r="N66" s="182">
        <v>40483</v>
      </c>
      <c r="O66" s="182">
        <v>40502</v>
      </c>
      <c r="P66" s="182">
        <v>40509</v>
      </c>
      <c r="Q66" s="182">
        <f>P66+30</f>
        <v>40539</v>
      </c>
      <c r="R66" s="182">
        <f>Q66</f>
        <v>40539</v>
      </c>
      <c r="S66" s="182">
        <f>R66+7</f>
        <v>40546</v>
      </c>
      <c r="T66" s="182">
        <f>S66+35</f>
        <v>40581</v>
      </c>
      <c r="U66" s="182">
        <f>T66+5</f>
        <v>40586</v>
      </c>
      <c r="V66" s="690"/>
      <c r="W66" s="623"/>
      <c r="X66" s="670"/>
      <c r="Y66" s="668"/>
      <c r="Z66" s="308">
        <v>41274</v>
      </c>
      <c r="AA66" s="663"/>
      <c r="AB66" s="665"/>
      <c r="AC66" s="813"/>
    </row>
    <row r="67" spans="1:29" ht="36" customHeight="1">
      <c r="A67" s="262" t="s">
        <v>89</v>
      </c>
      <c r="B67" s="641"/>
      <c r="C67" s="627"/>
      <c r="D67" s="649"/>
      <c r="E67" s="634"/>
      <c r="F67" s="648"/>
      <c r="G67" s="681"/>
      <c r="H67" s="659"/>
      <c r="I67" s="688"/>
      <c r="J67" s="109" t="s">
        <v>78</v>
      </c>
      <c r="K67" s="181" t="s">
        <v>78</v>
      </c>
      <c r="L67" s="323" t="s">
        <v>131</v>
      </c>
      <c r="M67" s="323" t="s">
        <v>131</v>
      </c>
      <c r="N67" s="182">
        <v>40483</v>
      </c>
      <c r="O67" s="182">
        <v>40502</v>
      </c>
      <c r="P67" s="182">
        <v>40509</v>
      </c>
      <c r="Q67" s="182">
        <f>P67+30</f>
        <v>40539</v>
      </c>
      <c r="R67" s="182">
        <f>Q67</f>
        <v>40539</v>
      </c>
      <c r="S67" s="182">
        <v>40568</v>
      </c>
      <c r="T67" s="182">
        <v>40581</v>
      </c>
      <c r="U67" s="182">
        <v>40593</v>
      </c>
      <c r="V67" s="691"/>
      <c r="W67" s="623"/>
      <c r="X67" s="671"/>
      <c r="Y67" s="669"/>
      <c r="Z67" s="308">
        <v>41274</v>
      </c>
      <c r="AA67" s="664"/>
      <c r="AB67" s="665"/>
      <c r="AC67" s="813"/>
    </row>
    <row r="68" spans="1:29" ht="24.95" customHeight="1">
      <c r="A68" s="262" t="s">
        <v>87</v>
      </c>
      <c r="B68" s="641">
        <v>22</v>
      </c>
      <c r="C68" s="642" t="s">
        <v>260</v>
      </c>
      <c r="D68" s="629" t="s">
        <v>421</v>
      </c>
      <c r="E68" s="654" t="s">
        <v>27</v>
      </c>
      <c r="F68" s="696"/>
      <c r="G68" s="679" t="s">
        <v>415</v>
      </c>
      <c r="H68" s="658" t="s">
        <v>64</v>
      </c>
      <c r="I68" s="791" t="s">
        <v>124</v>
      </c>
      <c r="J68" s="106" t="s">
        <v>78</v>
      </c>
      <c r="K68" s="179" t="s">
        <v>78</v>
      </c>
      <c r="L68" s="333" t="s">
        <v>131</v>
      </c>
      <c r="M68" s="333" t="s">
        <v>131</v>
      </c>
      <c r="N68" s="180">
        <v>40055</v>
      </c>
      <c r="O68" s="180" t="s">
        <v>131</v>
      </c>
      <c r="P68" s="180">
        <v>39994</v>
      </c>
      <c r="Q68" s="180">
        <v>40039</v>
      </c>
      <c r="R68" s="180">
        <v>40039</v>
      </c>
      <c r="S68" s="180">
        <v>40118</v>
      </c>
      <c r="T68" s="180">
        <v>40114</v>
      </c>
      <c r="U68" s="180">
        <v>40129</v>
      </c>
      <c r="V68" s="646">
        <v>6800</v>
      </c>
      <c r="W68" s="679" t="s">
        <v>415</v>
      </c>
      <c r="X68" s="643" t="s">
        <v>407</v>
      </c>
      <c r="Y68" s="667" t="s">
        <v>515</v>
      </c>
      <c r="Z68" s="309">
        <f>U70+30</f>
        <v>40687</v>
      </c>
      <c r="AA68" s="646">
        <v>6800</v>
      </c>
      <c r="AB68" s="665" t="s">
        <v>470</v>
      </c>
      <c r="AC68" s="813" t="s">
        <v>155</v>
      </c>
    </row>
    <row r="69" spans="1:29" ht="24.95" customHeight="1">
      <c r="A69" s="262" t="s">
        <v>88</v>
      </c>
      <c r="B69" s="641"/>
      <c r="C69" s="643"/>
      <c r="D69" s="630"/>
      <c r="E69" s="654"/>
      <c r="F69" s="696"/>
      <c r="G69" s="680"/>
      <c r="H69" s="659"/>
      <c r="I69" s="791"/>
      <c r="J69" s="108" t="s">
        <v>78</v>
      </c>
      <c r="K69" s="181" t="s">
        <v>78</v>
      </c>
      <c r="L69" s="323" t="s">
        <v>131</v>
      </c>
      <c r="M69" s="323" t="s">
        <v>131</v>
      </c>
      <c r="N69" s="182">
        <v>40617</v>
      </c>
      <c r="O69" s="182" t="s">
        <v>131</v>
      </c>
      <c r="P69" s="182">
        <f>N69+4</f>
        <v>40621</v>
      </c>
      <c r="Q69" s="182">
        <f>P69+14</f>
        <v>40635</v>
      </c>
      <c r="R69" s="182">
        <f>Q69</f>
        <v>40635</v>
      </c>
      <c r="S69" s="182">
        <f>R69+5</f>
        <v>40640</v>
      </c>
      <c r="T69" s="182" t="s">
        <v>131</v>
      </c>
      <c r="U69" s="182">
        <f>S69+7</f>
        <v>40647</v>
      </c>
      <c r="V69" s="647"/>
      <c r="W69" s="680"/>
      <c r="X69" s="643"/>
      <c r="Y69" s="668"/>
      <c r="Z69" s="108" t="s">
        <v>131</v>
      </c>
      <c r="AA69" s="647"/>
      <c r="AB69" s="665"/>
      <c r="AC69" s="813"/>
    </row>
    <row r="70" spans="1:29" ht="24.95" customHeight="1">
      <c r="A70" s="262" t="s">
        <v>89</v>
      </c>
      <c r="B70" s="641"/>
      <c r="C70" s="643"/>
      <c r="D70" s="649"/>
      <c r="E70" s="654"/>
      <c r="F70" s="696"/>
      <c r="G70" s="681"/>
      <c r="H70" s="695"/>
      <c r="I70" s="791"/>
      <c r="J70" s="109" t="s">
        <v>78</v>
      </c>
      <c r="K70" s="183" t="s">
        <v>78</v>
      </c>
      <c r="L70" s="323" t="s">
        <v>131</v>
      </c>
      <c r="M70" s="323" t="s">
        <v>131</v>
      </c>
      <c r="N70" s="184">
        <v>40617</v>
      </c>
      <c r="O70" s="184" t="s">
        <v>131</v>
      </c>
      <c r="P70" s="184">
        <f>N70+4</f>
        <v>40621</v>
      </c>
      <c r="Q70" s="184">
        <v>40635</v>
      </c>
      <c r="R70" s="184">
        <v>40635</v>
      </c>
      <c r="S70" s="184">
        <v>40638</v>
      </c>
      <c r="T70" s="184" t="s">
        <v>131</v>
      </c>
      <c r="U70" s="184">
        <v>40657</v>
      </c>
      <c r="V70" s="648"/>
      <c r="W70" s="681"/>
      <c r="X70" s="643"/>
      <c r="Y70" s="669"/>
      <c r="Z70" s="310">
        <v>40692</v>
      </c>
      <c r="AA70" s="648"/>
      <c r="AB70" s="665"/>
      <c r="AC70" s="813"/>
    </row>
    <row r="71" spans="1:29" ht="24.95" customHeight="1">
      <c r="A71" s="262" t="s">
        <v>87</v>
      </c>
      <c r="B71" s="641">
        <v>23</v>
      </c>
      <c r="C71" s="644" t="s">
        <v>539</v>
      </c>
      <c r="D71" s="629" t="s">
        <v>261</v>
      </c>
      <c r="E71" s="654" t="s">
        <v>27</v>
      </c>
      <c r="F71" s="696"/>
      <c r="G71" s="638" t="s">
        <v>415</v>
      </c>
      <c r="H71" s="625" t="s">
        <v>64</v>
      </c>
      <c r="I71" s="791" t="s">
        <v>124</v>
      </c>
      <c r="J71" s="106" t="s">
        <v>78</v>
      </c>
      <c r="K71" s="179" t="s">
        <v>78</v>
      </c>
      <c r="L71" s="333" t="s">
        <v>131</v>
      </c>
      <c r="M71" s="333" t="s">
        <v>131</v>
      </c>
      <c r="N71" s="180">
        <v>39843</v>
      </c>
      <c r="O71" s="180">
        <v>39875</v>
      </c>
      <c r="P71" s="180">
        <v>40055</v>
      </c>
      <c r="Q71" s="180">
        <v>40100</v>
      </c>
      <c r="R71" s="180">
        <v>40100</v>
      </c>
      <c r="S71" s="180">
        <v>40177</v>
      </c>
      <c r="T71" s="180">
        <v>40175</v>
      </c>
      <c r="U71" s="180">
        <v>40190</v>
      </c>
      <c r="V71" s="646">
        <v>18540</v>
      </c>
      <c r="W71" s="638" t="s">
        <v>415</v>
      </c>
      <c r="X71" s="643" t="s">
        <v>406</v>
      </c>
      <c r="Y71" s="667" t="s">
        <v>515</v>
      </c>
      <c r="Z71" s="309">
        <f>U73+30</f>
        <v>40674</v>
      </c>
      <c r="AA71" s="645">
        <v>18540</v>
      </c>
      <c r="AB71" s="665" t="s">
        <v>471</v>
      </c>
      <c r="AC71" s="813" t="s">
        <v>155</v>
      </c>
    </row>
    <row r="72" spans="1:29" ht="24.95" customHeight="1">
      <c r="A72" s="262" t="s">
        <v>88</v>
      </c>
      <c r="B72" s="641"/>
      <c r="C72" s="643"/>
      <c r="D72" s="630"/>
      <c r="E72" s="654"/>
      <c r="F72" s="696"/>
      <c r="G72" s="639"/>
      <c r="H72" s="626"/>
      <c r="I72" s="791"/>
      <c r="J72" s="108" t="s">
        <v>78</v>
      </c>
      <c r="K72" s="181" t="s">
        <v>78</v>
      </c>
      <c r="L72" s="323" t="s">
        <v>131</v>
      </c>
      <c r="M72" s="323" t="s">
        <v>131</v>
      </c>
      <c r="N72" s="182">
        <v>40583</v>
      </c>
      <c r="O72" s="182" t="s">
        <v>131</v>
      </c>
      <c r="P72" s="182">
        <f>N72+7</f>
        <v>40590</v>
      </c>
      <c r="Q72" s="182">
        <f>P72+14</f>
        <v>40604</v>
      </c>
      <c r="R72" s="182">
        <f>Q72</f>
        <v>40604</v>
      </c>
      <c r="S72" s="182">
        <f>R72+5</f>
        <v>40609</v>
      </c>
      <c r="T72" s="182">
        <f>S72+7</f>
        <v>40616</v>
      </c>
      <c r="U72" s="182">
        <f>S72+7</f>
        <v>40616</v>
      </c>
      <c r="V72" s="647"/>
      <c r="W72" s="639"/>
      <c r="X72" s="643"/>
      <c r="Y72" s="668"/>
      <c r="Z72" s="311" t="s">
        <v>131</v>
      </c>
      <c r="AA72" s="670"/>
      <c r="AB72" s="665"/>
      <c r="AC72" s="813"/>
    </row>
    <row r="73" spans="1:29" ht="24.95" customHeight="1">
      <c r="A73" s="262" t="s">
        <v>89</v>
      </c>
      <c r="B73" s="641"/>
      <c r="C73" s="645"/>
      <c r="D73" s="630"/>
      <c r="E73" s="614"/>
      <c r="F73" s="646"/>
      <c r="G73" s="640"/>
      <c r="H73" s="800"/>
      <c r="I73" s="791"/>
      <c r="J73" s="109" t="s">
        <v>78</v>
      </c>
      <c r="K73" s="183" t="s">
        <v>78</v>
      </c>
      <c r="L73" s="342" t="s">
        <v>131</v>
      </c>
      <c r="M73" s="342" t="s">
        <v>131</v>
      </c>
      <c r="N73" s="184">
        <v>40583</v>
      </c>
      <c r="O73" s="184" t="s">
        <v>131</v>
      </c>
      <c r="P73" s="184">
        <f>N73+7</f>
        <v>40590</v>
      </c>
      <c r="Q73" s="184">
        <f>P73+14</f>
        <v>40604</v>
      </c>
      <c r="R73" s="184">
        <f>Q73</f>
        <v>40604</v>
      </c>
      <c r="S73" s="184">
        <v>40623</v>
      </c>
      <c r="T73" s="222" t="s">
        <v>131</v>
      </c>
      <c r="U73" s="184">
        <v>40644</v>
      </c>
      <c r="V73" s="648"/>
      <c r="W73" s="640"/>
      <c r="X73" s="643"/>
      <c r="Y73" s="669"/>
      <c r="Z73" s="310">
        <v>40677</v>
      </c>
      <c r="AA73" s="671"/>
      <c r="AB73" s="665"/>
      <c r="AC73" s="813"/>
    </row>
    <row r="74" spans="1:29" ht="25.5" customHeight="1">
      <c r="A74" s="262" t="s">
        <v>87</v>
      </c>
      <c r="B74" s="609">
        <v>24</v>
      </c>
      <c r="C74" s="627" t="s">
        <v>395</v>
      </c>
      <c r="D74" s="624" t="s">
        <v>433</v>
      </c>
      <c r="E74" s="634" t="s">
        <v>28</v>
      </c>
      <c r="F74" s="288"/>
      <c r="G74" s="636" t="s">
        <v>415</v>
      </c>
      <c r="H74" s="658" t="s">
        <v>63</v>
      </c>
      <c r="I74" s="658" t="s">
        <v>115</v>
      </c>
      <c r="J74" s="106" t="s">
        <v>78</v>
      </c>
      <c r="K74" s="220" t="s">
        <v>78</v>
      </c>
      <c r="L74" s="385"/>
      <c r="M74" s="386"/>
      <c r="N74" s="246">
        <v>40023</v>
      </c>
      <c r="O74" s="246">
        <v>40040</v>
      </c>
      <c r="P74" s="246">
        <f>O74+7</f>
        <v>40047</v>
      </c>
      <c r="Q74" s="246">
        <f>P74+45</f>
        <v>40092</v>
      </c>
      <c r="R74" s="246">
        <f>Q74</f>
        <v>40092</v>
      </c>
      <c r="S74" s="246">
        <f>R74+30</f>
        <v>40122</v>
      </c>
      <c r="T74" s="246">
        <v>40162</v>
      </c>
      <c r="U74" s="246">
        <v>40190</v>
      </c>
      <c r="V74" s="646">
        <v>4481783</v>
      </c>
      <c r="W74" s="655" t="s">
        <v>453</v>
      </c>
      <c r="X74" s="616" t="s">
        <v>395</v>
      </c>
      <c r="Y74" s="634" t="s">
        <v>463</v>
      </c>
      <c r="Z74" s="407">
        <v>41692</v>
      </c>
      <c r="AA74" s="650" t="s">
        <v>601</v>
      </c>
      <c r="AB74" s="650" t="s">
        <v>522</v>
      </c>
      <c r="AC74" s="804" t="s">
        <v>536</v>
      </c>
    </row>
    <row r="75" spans="1:29" ht="26.25" customHeight="1">
      <c r="A75" s="262" t="s">
        <v>410</v>
      </c>
      <c r="B75" s="609"/>
      <c r="C75" s="627"/>
      <c r="D75" s="624"/>
      <c r="E75" s="634"/>
      <c r="F75" s="289"/>
      <c r="G75" s="637"/>
      <c r="H75" s="659"/>
      <c r="I75" s="659"/>
      <c r="J75" s="108" t="s">
        <v>78</v>
      </c>
      <c r="K75" s="111" t="s">
        <v>78</v>
      </c>
      <c r="L75" s="387"/>
      <c r="M75" s="388"/>
      <c r="N75" s="244">
        <v>40269</v>
      </c>
      <c r="O75" s="244">
        <f>N75+19</f>
        <v>40288</v>
      </c>
      <c r="P75" s="244">
        <f>O75+12</f>
        <v>40300</v>
      </c>
      <c r="Q75" s="244">
        <f>P75+45</f>
        <v>40345</v>
      </c>
      <c r="R75" s="244">
        <f>P75+45</f>
        <v>40345</v>
      </c>
      <c r="S75" s="244">
        <f>R75+45</f>
        <v>40390</v>
      </c>
      <c r="T75" s="244">
        <f>S75+30</f>
        <v>40420</v>
      </c>
      <c r="U75" s="244">
        <f>T75+30</f>
        <v>40450</v>
      </c>
      <c r="V75" s="647"/>
      <c r="W75" s="656"/>
      <c r="X75" s="654"/>
      <c r="Y75" s="634"/>
      <c r="Z75" s="408">
        <v>41782</v>
      </c>
      <c r="AA75" s="653"/>
      <c r="AB75" s="651"/>
      <c r="AC75" s="804"/>
    </row>
    <row r="76" spans="1:29" ht="26.25" customHeight="1">
      <c r="A76" s="262" t="s">
        <v>412</v>
      </c>
      <c r="B76" s="609"/>
      <c r="C76" s="627"/>
      <c r="D76" s="624"/>
      <c r="E76" s="634"/>
      <c r="F76" s="389"/>
      <c r="G76" s="637"/>
      <c r="H76" s="659"/>
      <c r="I76" s="659"/>
      <c r="J76" s="108" t="s">
        <v>77</v>
      </c>
      <c r="K76" s="293" t="s">
        <v>77</v>
      </c>
      <c r="L76" s="390">
        <v>40502</v>
      </c>
      <c r="M76" s="391">
        <f>L76+50</f>
        <v>40552</v>
      </c>
      <c r="N76" s="244">
        <f>M76+6</f>
        <v>40558</v>
      </c>
      <c r="O76" s="244">
        <f>N76+7</f>
        <v>40565</v>
      </c>
      <c r="P76" s="244">
        <f>O76+7</f>
        <v>40572</v>
      </c>
      <c r="Q76" s="244">
        <f>P76+42</f>
        <v>40614</v>
      </c>
      <c r="R76" s="244">
        <f>Q76</f>
        <v>40614</v>
      </c>
      <c r="S76" s="244">
        <f>R76+45</f>
        <v>40659</v>
      </c>
      <c r="T76" s="244">
        <f>S76+30</f>
        <v>40689</v>
      </c>
      <c r="U76" s="244">
        <f>T76+7</f>
        <v>40696</v>
      </c>
      <c r="V76" s="647"/>
      <c r="W76" s="623"/>
      <c r="X76" s="654"/>
      <c r="Y76" s="634"/>
      <c r="Z76" s="408"/>
      <c r="AA76" s="647"/>
      <c r="AB76" s="651"/>
      <c r="AC76" s="804"/>
    </row>
    <row r="77" spans="1:29" ht="27" customHeight="1">
      <c r="A77" s="262" t="s">
        <v>411</v>
      </c>
      <c r="B77" s="609"/>
      <c r="C77" s="627"/>
      <c r="D77" s="624"/>
      <c r="E77" s="634"/>
      <c r="F77" s="389"/>
      <c r="G77" s="637"/>
      <c r="H77" s="659"/>
      <c r="I77" s="659"/>
      <c r="J77" s="108" t="s">
        <v>77</v>
      </c>
      <c r="K77" s="293" t="s">
        <v>78</v>
      </c>
      <c r="L77" s="387" t="s">
        <v>116</v>
      </c>
      <c r="M77" s="388" t="s">
        <v>116</v>
      </c>
      <c r="N77" s="244">
        <v>40633</v>
      </c>
      <c r="O77" s="244">
        <f>N77+20</f>
        <v>40653</v>
      </c>
      <c r="P77" s="244">
        <f>O77+17</f>
        <v>40670</v>
      </c>
      <c r="Q77" s="244">
        <f>P77+46</f>
        <v>40716</v>
      </c>
      <c r="R77" s="244">
        <f>Q77</f>
        <v>40716</v>
      </c>
      <c r="S77" s="244">
        <f>R77+24</f>
        <v>40740</v>
      </c>
      <c r="T77" s="244">
        <f>S77+7</f>
        <v>40747</v>
      </c>
      <c r="U77" s="244">
        <f>T77+7</f>
        <v>40754</v>
      </c>
      <c r="V77" s="647"/>
      <c r="W77" s="623"/>
      <c r="X77" s="654"/>
      <c r="Y77" s="634"/>
      <c r="Z77" s="408"/>
      <c r="AA77" s="647"/>
      <c r="AB77" s="651"/>
      <c r="AC77" s="804"/>
    </row>
    <row r="78" spans="1:29" ht="26.25" customHeight="1">
      <c r="A78" s="262" t="s">
        <v>413</v>
      </c>
      <c r="B78" s="609"/>
      <c r="C78" s="627"/>
      <c r="D78" s="624"/>
      <c r="E78" s="634"/>
      <c r="F78" s="389"/>
      <c r="G78" s="637"/>
      <c r="H78" s="659"/>
      <c r="I78" s="659"/>
      <c r="J78" s="108" t="s">
        <v>77</v>
      </c>
      <c r="K78" s="111" t="s">
        <v>78</v>
      </c>
      <c r="L78" s="387"/>
      <c r="M78" s="388"/>
      <c r="N78" s="244">
        <v>41080</v>
      </c>
      <c r="O78" s="244">
        <f>N78+19</f>
        <v>41099</v>
      </c>
      <c r="P78" s="244">
        <f>O78+7</f>
        <v>41106</v>
      </c>
      <c r="Q78" s="244">
        <f>P78+42</f>
        <v>41148</v>
      </c>
      <c r="R78" s="244">
        <f>Q78</f>
        <v>41148</v>
      </c>
      <c r="S78" s="244">
        <f>R78+44</f>
        <v>41192</v>
      </c>
      <c r="T78" s="244">
        <f>S78+31</f>
        <v>41223</v>
      </c>
      <c r="U78" s="244">
        <f>T78+5</f>
        <v>41228</v>
      </c>
      <c r="V78" s="647"/>
      <c r="W78" s="623"/>
      <c r="X78" s="654"/>
      <c r="Y78" s="634"/>
      <c r="Z78" s="408"/>
      <c r="AA78" s="647"/>
      <c r="AB78" s="651"/>
      <c r="AC78" s="804"/>
    </row>
    <row r="79" spans="1:29" ht="28.5" customHeight="1">
      <c r="A79" s="262" t="s">
        <v>89</v>
      </c>
      <c r="B79" s="631"/>
      <c r="C79" s="632"/>
      <c r="D79" s="633"/>
      <c r="E79" s="635"/>
      <c r="F79" s="389"/>
      <c r="G79" s="637"/>
      <c r="H79" s="659"/>
      <c r="I79" s="659"/>
      <c r="J79" s="108" t="s">
        <v>77</v>
      </c>
      <c r="K79" s="111" t="s">
        <v>78</v>
      </c>
      <c r="L79" s="392"/>
      <c r="M79" s="393"/>
      <c r="N79" s="217">
        <v>41074</v>
      </c>
      <c r="O79" s="217">
        <v>41084</v>
      </c>
      <c r="P79" s="217">
        <v>41090</v>
      </c>
      <c r="Q79" s="217">
        <v>41135</v>
      </c>
      <c r="R79" s="217">
        <v>41135</v>
      </c>
      <c r="S79" s="244">
        <v>41181</v>
      </c>
      <c r="T79" s="217">
        <v>41190</v>
      </c>
      <c r="U79" s="217">
        <v>41227</v>
      </c>
      <c r="V79" s="647"/>
      <c r="W79" s="657"/>
      <c r="X79" s="614"/>
      <c r="Y79" s="635"/>
      <c r="Z79" s="408"/>
      <c r="AA79" s="647"/>
      <c r="AB79" s="652"/>
      <c r="AC79" s="804"/>
    </row>
    <row r="80" spans="1:29" ht="26.25" customHeight="1">
      <c r="A80" s="262" t="s">
        <v>87</v>
      </c>
      <c r="B80" s="609">
        <v>25</v>
      </c>
      <c r="C80" s="627" t="s">
        <v>489</v>
      </c>
      <c r="D80" s="624" t="s">
        <v>488</v>
      </c>
      <c r="E80" s="654" t="s">
        <v>27</v>
      </c>
      <c r="F80" s="806"/>
      <c r="G80" s="807" t="s">
        <v>415</v>
      </c>
      <c r="H80" s="625" t="s">
        <v>64</v>
      </c>
      <c r="I80" s="809" t="s">
        <v>112</v>
      </c>
      <c r="J80" s="220" t="s">
        <v>78</v>
      </c>
      <c r="K80" s="220" t="s">
        <v>78</v>
      </c>
      <c r="L80" s="394"/>
      <c r="M80" s="394"/>
      <c r="N80" s="294">
        <v>41581</v>
      </c>
      <c r="O80" s="295" t="s">
        <v>131</v>
      </c>
      <c r="P80" s="295">
        <v>41595</v>
      </c>
      <c r="Q80" s="295">
        <f>P80+30</f>
        <v>41625</v>
      </c>
      <c r="R80" s="295">
        <f>Q80</f>
        <v>41625</v>
      </c>
      <c r="S80" s="246">
        <f>R80+14</f>
        <v>41639</v>
      </c>
      <c r="T80" s="295" t="s">
        <v>131</v>
      </c>
      <c r="U80" s="296">
        <v>41653</v>
      </c>
      <c r="V80" s="797">
        <v>229250</v>
      </c>
      <c r="W80" s="657" t="s">
        <v>415</v>
      </c>
      <c r="X80" s="792" t="s">
        <v>489</v>
      </c>
      <c r="Y80" s="635" t="s">
        <v>537</v>
      </c>
      <c r="Z80" s="312">
        <f>U82+120</f>
        <v>41800</v>
      </c>
      <c r="AA80" s="646"/>
      <c r="AB80" s="805" t="s">
        <v>536</v>
      </c>
      <c r="AC80" s="804" t="s">
        <v>536</v>
      </c>
    </row>
    <row r="81" spans="1:29" ht="23.25" customHeight="1">
      <c r="A81" s="262" t="s">
        <v>88</v>
      </c>
      <c r="B81" s="609"/>
      <c r="C81" s="627"/>
      <c r="D81" s="624"/>
      <c r="E81" s="654"/>
      <c r="F81" s="806"/>
      <c r="G81" s="808"/>
      <c r="H81" s="626"/>
      <c r="I81" s="810"/>
      <c r="J81" s="217" t="s">
        <v>78</v>
      </c>
      <c r="K81" s="111" t="s">
        <v>78</v>
      </c>
      <c r="L81" s="355"/>
      <c r="M81" s="355"/>
      <c r="N81" s="297" t="s">
        <v>131</v>
      </c>
      <c r="O81" s="217" t="s">
        <v>131</v>
      </c>
      <c r="P81" s="217" t="s">
        <v>131</v>
      </c>
      <c r="Q81" s="217" t="s">
        <v>131</v>
      </c>
      <c r="R81" s="217" t="s">
        <v>131</v>
      </c>
      <c r="S81" s="217" t="s">
        <v>131</v>
      </c>
      <c r="T81" s="217" t="s">
        <v>131</v>
      </c>
      <c r="U81" s="298" t="s">
        <v>131</v>
      </c>
      <c r="V81" s="798"/>
      <c r="W81" s="675"/>
      <c r="X81" s="793"/>
      <c r="Y81" s="795"/>
      <c r="Z81" s="313"/>
      <c r="AA81" s="647"/>
      <c r="AB81" s="805"/>
      <c r="AC81" s="804"/>
    </row>
    <row r="82" spans="1:29" ht="23.25" customHeight="1">
      <c r="A82" s="262" t="s">
        <v>89</v>
      </c>
      <c r="B82" s="609"/>
      <c r="C82" s="627"/>
      <c r="D82" s="624"/>
      <c r="E82" s="654"/>
      <c r="F82" s="806"/>
      <c r="G82" s="808"/>
      <c r="H82" s="626"/>
      <c r="I82" s="811"/>
      <c r="J82" s="111" t="s">
        <v>78</v>
      </c>
      <c r="K82" s="111" t="s">
        <v>78</v>
      </c>
      <c r="L82" s="355"/>
      <c r="M82" s="355"/>
      <c r="N82" s="297">
        <v>41590</v>
      </c>
      <c r="O82" s="244" t="s">
        <v>131</v>
      </c>
      <c r="P82" s="244">
        <v>41594</v>
      </c>
      <c r="Q82" s="244">
        <f>P82</f>
        <v>41594</v>
      </c>
      <c r="R82" s="244">
        <v>41625</v>
      </c>
      <c r="S82" s="217">
        <v>41655</v>
      </c>
      <c r="T82" s="217" t="s">
        <v>131</v>
      </c>
      <c r="U82" s="299">
        <v>41680</v>
      </c>
      <c r="V82" s="799"/>
      <c r="W82" s="655"/>
      <c r="X82" s="794"/>
      <c r="Y82" s="796"/>
      <c r="Z82" s="313"/>
      <c r="AA82" s="648"/>
      <c r="AB82" s="805"/>
      <c r="AC82" s="804"/>
    </row>
    <row r="83" spans="1:29" ht="27.75" customHeight="1">
      <c r="A83" s="262" t="s">
        <v>87</v>
      </c>
      <c r="B83" s="609">
        <v>26</v>
      </c>
      <c r="C83" s="610" t="s">
        <v>541</v>
      </c>
      <c r="D83" s="602" t="s">
        <v>600</v>
      </c>
      <c r="E83" s="605" t="s">
        <v>27</v>
      </c>
      <c r="F83" s="628"/>
      <c r="G83" s="807" t="s">
        <v>415</v>
      </c>
      <c r="H83" s="625" t="s">
        <v>64</v>
      </c>
      <c r="I83" s="658" t="s">
        <v>112</v>
      </c>
      <c r="J83" s="106" t="s">
        <v>78</v>
      </c>
      <c r="K83" s="220"/>
      <c r="L83" s="300"/>
      <c r="M83" s="220"/>
      <c r="N83" s="246">
        <v>41730</v>
      </c>
      <c r="O83" s="246" t="s">
        <v>131</v>
      </c>
      <c r="P83" s="246">
        <f>N83+3</f>
        <v>41733</v>
      </c>
      <c r="Q83" s="246">
        <f>P83+30</f>
        <v>41763</v>
      </c>
      <c r="R83" s="246">
        <f>Q83</f>
        <v>41763</v>
      </c>
      <c r="S83" s="295">
        <f>R83+7</f>
        <v>41770</v>
      </c>
      <c r="T83" s="295" t="s">
        <v>131</v>
      </c>
      <c r="U83" s="296">
        <f>S83+4</f>
        <v>41774</v>
      </c>
      <c r="V83" s="620"/>
      <c r="W83" s="623" t="s">
        <v>116</v>
      </c>
      <c r="X83" s="614"/>
      <c r="Y83" s="617"/>
      <c r="Z83" s="312">
        <f>U83+90</f>
        <v>41864</v>
      </c>
      <c r="AA83" s="606"/>
      <c r="AB83" s="613"/>
      <c r="AC83" s="804"/>
    </row>
    <row r="84" spans="1:29" ht="31.5" customHeight="1">
      <c r="A84" s="262" t="s">
        <v>88</v>
      </c>
      <c r="B84" s="609"/>
      <c r="C84" s="611"/>
      <c r="D84" s="603"/>
      <c r="E84" s="605"/>
      <c r="F84" s="628"/>
      <c r="G84" s="808"/>
      <c r="H84" s="626"/>
      <c r="I84" s="659"/>
      <c r="J84" s="108" t="s">
        <v>78</v>
      </c>
      <c r="K84" s="111"/>
      <c r="L84" s="301"/>
      <c r="M84" s="111"/>
      <c r="N84" s="293"/>
      <c r="O84" s="293"/>
      <c r="P84" s="293"/>
      <c r="Q84" s="293"/>
      <c r="R84" s="293"/>
      <c r="S84" s="293"/>
      <c r="T84" s="293"/>
      <c r="U84" s="302"/>
      <c r="V84" s="621"/>
      <c r="W84" s="623"/>
      <c r="X84" s="615"/>
      <c r="Y84" s="618"/>
      <c r="Z84" s="311"/>
      <c r="AA84" s="607"/>
      <c r="AB84" s="613"/>
      <c r="AC84" s="804"/>
    </row>
    <row r="85" spans="1:29" ht="30" customHeight="1">
      <c r="A85" s="262" t="s">
        <v>89</v>
      </c>
      <c r="B85" s="609"/>
      <c r="C85" s="612"/>
      <c r="D85" s="604"/>
      <c r="E85" s="605"/>
      <c r="F85" s="628"/>
      <c r="G85" s="812"/>
      <c r="H85" s="800"/>
      <c r="I85" s="695"/>
      <c r="J85" s="109" t="s">
        <v>78</v>
      </c>
      <c r="K85" s="304"/>
      <c r="L85" s="305"/>
      <c r="M85" s="304"/>
      <c r="N85" s="577">
        <v>41729</v>
      </c>
      <c r="O85" s="306" t="s">
        <v>131</v>
      </c>
      <c r="P85" s="577">
        <v>41735</v>
      </c>
      <c r="Q85" s="577">
        <f>P85+30</f>
        <v>41765</v>
      </c>
      <c r="R85" s="306"/>
      <c r="S85" s="306"/>
      <c r="T85" s="306"/>
      <c r="U85" s="303"/>
      <c r="V85" s="622"/>
      <c r="W85" s="623"/>
      <c r="X85" s="616"/>
      <c r="Y85" s="619"/>
      <c r="Z85" s="421"/>
      <c r="AA85" s="608"/>
      <c r="AB85" s="613"/>
      <c r="AC85" s="804"/>
    </row>
    <row r="86" spans="1:29">
      <c r="A86" s="16"/>
      <c r="B86" s="16"/>
      <c r="C86" s="143"/>
      <c r="D86" s="144"/>
      <c r="E86" s="145"/>
      <c r="F86" s="42"/>
      <c r="G86" s="10"/>
      <c r="H86" s="146"/>
      <c r="I86" s="147"/>
      <c r="J86" s="148"/>
      <c r="K86" s="149"/>
      <c r="L86" s="150"/>
      <c r="M86" s="12"/>
      <c r="N86" s="45"/>
      <c r="O86" s="45"/>
      <c r="P86" s="45"/>
      <c r="Q86" s="45"/>
      <c r="R86" s="45"/>
      <c r="S86" s="45"/>
      <c r="T86" s="45"/>
      <c r="U86" s="45"/>
      <c r="V86" s="16"/>
      <c r="W86" s="151"/>
      <c r="X86" s="112"/>
      <c r="Y86" s="152"/>
      <c r="Z86" s="151"/>
      <c r="AA86" s="10"/>
      <c r="AB86" s="10"/>
    </row>
    <row r="87" spans="1:29">
      <c r="A87" s="16"/>
      <c r="B87" s="16"/>
      <c r="C87" s="143"/>
      <c r="D87" s="144"/>
      <c r="E87" s="145"/>
      <c r="F87" s="42"/>
      <c r="G87" s="10"/>
      <c r="H87" s="146"/>
      <c r="I87" s="147"/>
      <c r="J87" s="148"/>
      <c r="K87" s="149"/>
      <c r="L87" s="150"/>
      <c r="M87" s="12"/>
      <c r="N87" s="45"/>
      <c r="O87" s="45"/>
      <c r="P87" s="45"/>
      <c r="Q87" s="45"/>
      <c r="R87" s="45"/>
      <c r="S87" s="45"/>
      <c r="T87" s="45"/>
      <c r="U87" s="45"/>
      <c r="V87" s="16"/>
      <c r="W87" s="151"/>
      <c r="X87" s="112"/>
      <c r="Y87" s="152"/>
      <c r="Z87" s="151"/>
      <c r="AA87" s="10"/>
      <c r="AB87" s="10"/>
    </row>
    <row r="88" spans="1:29">
      <c r="A88" s="16"/>
      <c r="B88" s="16"/>
      <c r="C88" s="143"/>
      <c r="D88" s="144"/>
      <c r="E88" s="145"/>
      <c r="F88" s="42"/>
      <c r="G88" s="10"/>
      <c r="H88" s="146"/>
      <c r="I88" s="147"/>
      <c r="J88" s="148"/>
      <c r="K88" s="149"/>
      <c r="L88" s="150"/>
      <c r="M88" s="12"/>
      <c r="N88" s="45"/>
      <c r="O88" s="45"/>
      <c r="P88" s="45"/>
      <c r="Q88" s="45"/>
      <c r="R88" s="45"/>
      <c r="S88" s="45"/>
      <c r="T88" s="45"/>
      <c r="U88" s="45"/>
      <c r="V88" s="16"/>
      <c r="W88" s="151"/>
      <c r="X88" s="112"/>
      <c r="Y88" s="152"/>
      <c r="Z88" s="151"/>
      <c r="AA88" s="10"/>
      <c r="AB88" s="10"/>
    </row>
    <row r="89" spans="1:29">
      <c r="A89" s="16"/>
      <c r="B89" s="16"/>
      <c r="C89" s="143"/>
      <c r="D89" s="144"/>
      <c r="E89" s="145"/>
      <c r="F89" s="42"/>
      <c r="G89" s="10"/>
      <c r="H89" s="146"/>
      <c r="I89" s="147"/>
      <c r="J89" s="148"/>
      <c r="K89" s="149"/>
      <c r="L89" s="150"/>
      <c r="M89" s="12"/>
      <c r="N89" s="45"/>
      <c r="O89" s="45"/>
      <c r="P89" s="45"/>
      <c r="Q89" s="45"/>
      <c r="R89" s="45"/>
      <c r="S89" s="45"/>
      <c r="T89" s="45"/>
      <c r="U89" s="45"/>
      <c r="V89" s="16"/>
      <c r="W89" s="151"/>
      <c r="X89" s="112"/>
      <c r="Y89" s="152"/>
      <c r="Z89" s="151"/>
      <c r="AA89" s="10"/>
      <c r="AB89" s="10"/>
    </row>
    <row r="90" spans="1:29">
      <c r="A90" s="16"/>
      <c r="B90" s="16"/>
      <c r="C90" s="143"/>
      <c r="D90" s="144"/>
      <c r="E90" s="145"/>
      <c r="F90" s="42"/>
      <c r="G90" s="10"/>
      <c r="H90" s="146"/>
      <c r="I90" s="147"/>
      <c r="J90" s="148"/>
      <c r="K90" s="149"/>
      <c r="L90" s="150"/>
      <c r="M90" s="12"/>
      <c r="N90" s="45"/>
      <c r="O90" s="45"/>
      <c r="P90" s="45"/>
      <c r="Q90" s="45"/>
      <c r="R90" s="45"/>
      <c r="S90" s="45"/>
      <c r="T90" s="45"/>
      <c r="U90" s="45"/>
      <c r="V90" s="16"/>
      <c r="W90" s="151"/>
      <c r="X90" s="112"/>
      <c r="Y90" s="152"/>
      <c r="Z90" s="151"/>
      <c r="AA90" s="10"/>
      <c r="AB90" s="10"/>
    </row>
  </sheetData>
  <mergeCells count="393">
    <mergeCell ref="AC23:AC25"/>
    <mergeCell ref="AC26:AC28"/>
    <mergeCell ref="AC29:AC31"/>
    <mergeCell ref="AC5:AC7"/>
    <mergeCell ref="AC8:AC10"/>
    <mergeCell ref="AC11:AC13"/>
    <mergeCell ref="AC14:AC16"/>
    <mergeCell ref="AC17:AC19"/>
    <mergeCell ref="AC20:AC22"/>
    <mergeCell ref="AC53:AC55"/>
    <mergeCell ref="AC44:AC46"/>
    <mergeCell ref="AC47:AC49"/>
    <mergeCell ref="AC50:AC52"/>
    <mergeCell ref="AC41:AC43"/>
    <mergeCell ref="AC32:AC34"/>
    <mergeCell ref="AC35:AC37"/>
    <mergeCell ref="AC38:AC40"/>
    <mergeCell ref="AC74:AC79"/>
    <mergeCell ref="AC68:AC70"/>
    <mergeCell ref="AC71:AC73"/>
    <mergeCell ref="AC65:AC67"/>
    <mergeCell ref="AC56:AC58"/>
    <mergeCell ref="AC80:AC82"/>
    <mergeCell ref="AC59:AC61"/>
    <mergeCell ref="AC62:AC64"/>
    <mergeCell ref="AC83:AC85"/>
    <mergeCell ref="AB80:AB82"/>
    <mergeCell ref="E80:E82"/>
    <mergeCell ref="F80:F82"/>
    <mergeCell ref="G80:G82"/>
    <mergeCell ref="AA80:AA82"/>
    <mergeCell ref="I80:I82"/>
    <mergeCell ref="G83:G85"/>
    <mergeCell ref="H83:H85"/>
    <mergeCell ref="I83:I85"/>
    <mergeCell ref="W80:W82"/>
    <mergeCell ref="X80:X82"/>
    <mergeCell ref="Y80:Y82"/>
    <mergeCell ref="V80:V82"/>
    <mergeCell ref="H71:H73"/>
    <mergeCell ref="W53:W55"/>
    <mergeCell ref="W68:W70"/>
    <mergeCell ref="X53:X55"/>
    <mergeCell ref="V56:V58"/>
    <mergeCell ref="V71:V73"/>
    <mergeCell ref="I68:I70"/>
    <mergeCell ref="V68:V70"/>
    <mergeCell ref="I71:I73"/>
    <mergeCell ref="G47:G49"/>
    <mergeCell ref="V47:V49"/>
    <mergeCell ref="H47:H49"/>
    <mergeCell ref="H65:H67"/>
    <mergeCell ref="G68:G70"/>
    <mergeCell ref="H53:H55"/>
    <mergeCell ref="G50:G52"/>
    <mergeCell ref="Y35:Y37"/>
    <mergeCell ref="V38:V40"/>
    <mergeCell ref="W44:W46"/>
    <mergeCell ref="I44:I46"/>
    <mergeCell ref="W47:W49"/>
    <mergeCell ref="I47:I49"/>
    <mergeCell ref="W41:W43"/>
    <mergeCell ref="V41:V43"/>
    <mergeCell ref="W38:W40"/>
    <mergeCell ref="I38:I40"/>
    <mergeCell ref="H32:H34"/>
    <mergeCell ref="V23:V25"/>
    <mergeCell ref="W23:W25"/>
    <mergeCell ref="V32:V34"/>
    <mergeCell ref="X38:X40"/>
    <mergeCell ref="V35:V37"/>
    <mergeCell ref="X35:X37"/>
    <mergeCell ref="W35:W37"/>
    <mergeCell ref="W32:W34"/>
    <mergeCell ref="X32:X34"/>
    <mergeCell ref="V26:V28"/>
    <mergeCell ref="I26:I28"/>
    <mergeCell ref="W14:W16"/>
    <mergeCell ref="G62:G64"/>
    <mergeCell ref="H62:H64"/>
    <mergeCell ref="V53:V55"/>
    <mergeCell ref="V44:V46"/>
    <mergeCell ref="W50:W52"/>
    <mergeCell ref="G53:G55"/>
    <mergeCell ref="I32:I34"/>
    <mergeCell ref="AA29:AA31"/>
    <mergeCell ref="AA23:AA25"/>
    <mergeCell ref="H26:H28"/>
    <mergeCell ref="H29:H31"/>
    <mergeCell ref="W29:W31"/>
    <mergeCell ref="H23:H25"/>
    <mergeCell ref="I23:I25"/>
    <mergeCell ref="Y23:Y25"/>
    <mergeCell ref="V29:V31"/>
    <mergeCell ref="W26:W28"/>
    <mergeCell ref="X23:X25"/>
    <mergeCell ref="X14:X16"/>
    <mergeCell ref="X29:X31"/>
    <mergeCell ref="X26:X28"/>
    <mergeCell ref="Y29:Y31"/>
    <mergeCell ref="X17:X19"/>
    <mergeCell ref="Y5:Y7"/>
    <mergeCell ref="AA5:AA7"/>
    <mergeCell ref="AB8:AB10"/>
    <mergeCell ref="Y11:Y13"/>
    <mergeCell ref="AB11:AB13"/>
    <mergeCell ref="AB5:AB7"/>
    <mergeCell ref="AA11:AA13"/>
    <mergeCell ref="Y8:Y10"/>
    <mergeCell ref="AB14:AB16"/>
    <mergeCell ref="AB20:AB22"/>
    <mergeCell ref="AB23:AB25"/>
    <mergeCell ref="AA14:AA16"/>
    <mergeCell ref="AA8:AA10"/>
    <mergeCell ref="Y17:Y19"/>
    <mergeCell ref="Y14:Y16"/>
    <mergeCell ref="G29:G31"/>
    <mergeCell ref="AB29:AB31"/>
    <mergeCell ref="AB17:AB19"/>
    <mergeCell ref="AA17:AA19"/>
    <mergeCell ref="AB26:AB28"/>
    <mergeCell ref="AA26:AA28"/>
    <mergeCell ref="AA20:AA22"/>
    <mergeCell ref="I29:I31"/>
    <mergeCell ref="V20:V22"/>
    <mergeCell ref="I20:I22"/>
    <mergeCell ref="D14:D16"/>
    <mergeCell ref="E14:E16"/>
    <mergeCell ref="I17:I19"/>
    <mergeCell ref="V17:V19"/>
    <mergeCell ref="F23:F25"/>
    <mergeCell ref="H20:H22"/>
    <mergeCell ref="G20:G22"/>
    <mergeCell ref="G17:G19"/>
    <mergeCell ref="V14:V16"/>
    <mergeCell ref="I14:I16"/>
    <mergeCell ref="AA35:AA37"/>
    <mergeCell ref="AB35:AB37"/>
    <mergeCell ref="W17:W19"/>
    <mergeCell ref="X20:X22"/>
    <mergeCell ref="W20:W22"/>
    <mergeCell ref="Y26:Y28"/>
    <mergeCell ref="AA32:AA34"/>
    <mergeCell ref="Y20:Y22"/>
    <mergeCell ref="Y32:Y34"/>
    <mergeCell ref="AB32:AB34"/>
    <mergeCell ref="G14:G16"/>
    <mergeCell ref="F14:F16"/>
    <mergeCell ref="H14:H16"/>
    <mergeCell ref="H17:H19"/>
    <mergeCell ref="X11:X13"/>
    <mergeCell ref="W11:W13"/>
    <mergeCell ref="I11:I13"/>
    <mergeCell ref="F8:F10"/>
    <mergeCell ref="G8:G10"/>
    <mergeCell ref="V8:V10"/>
    <mergeCell ref="W8:W10"/>
    <mergeCell ref="X8:X10"/>
    <mergeCell ref="G11:G13"/>
    <mergeCell ref="V11:V13"/>
    <mergeCell ref="H11:H13"/>
    <mergeCell ref="B23:B25"/>
    <mergeCell ref="C20:C22"/>
    <mergeCell ref="E17:E19"/>
    <mergeCell ref="F17:F19"/>
    <mergeCell ref="D23:D25"/>
    <mergeCell ref="D20:D22"/>
    <mergeCell ref="E20:E22"/>
    <mergeCell ref="D17:D19"/>
    <mergeCell ref="E23:E25"/>
    <mergeCell ref="A1:Z1"/>
    <mergeCell ref="K3:M3"/>
    <mergeCell ref="A3:I3"/>
    <mergeCell ref="V5:V7"/>
    <mergeCell ref="W5:W7"/>
    <mergeCell ref="B5:B7"/>
    <mergeCell ref="G5:G7"/>
    <mergeCell ref="X5:X7"/>
    <mergeCell ref="F5:F7"/>
    <mergeCell ref="C5:C7"/>
    <mergeCell ref="I5:I7"/>
    <mergeCell ref="C11:C13"/>
    <mergeCell ref="D11:D13"/>
    <mergeCell ref="D5:D7"/>
    <mergeCell ref="H5:H7"/>
    <mergeCell ref="E8:E10"/>
    <mergeCell ref="E11:E13"/>
    <mergeCell ref="H8:H10"/>
    <mergeCell ref="C8:C10"/>
    <mergeCell ref="I8:I10"/>
    <mergeCell ref="G32:G34"/>
    <mergeCell ref="G26:G28"/>
    <mergeCell ref="G23:G25"/>
    <mergeCell ref="F20:F22"/>
    <mergeCell ref="A2:Z2"/>
    <mergeCell ref="D8:D10"/>
    <mergeCell ref="E5:E7"/>
    <mergeCell ref="F11:F13"/>
    <mergeCell ref="B11:B13"/>
    <mergeCell ref="B8:B10"/>
    <mergeCell ref="F26:F28"/>
    <mergeCell ref="F47:F49"/>
    <mergeCell ref="E47:E49"/>
    <mergeCell ref="F38:F40"/>
    <mergeCell ref="F44:F46"/>
    <mergeCell ref="F41:F43"/>
    <mergeCell ref="E38:E40"/>
    <mergeCell ref="E44:E46"/>
    <mergeCell ref="F32:F34"/>
    <mergeCell ref="F29:F31"/>
    <mergeCell ref="B35:B37"/>
    <mergeCell ref="B29:B31"/>
    <mergeCell ref="B32:B34"/>
    <mergeCell ref="B14:B16"/>
    <mergeCell ref="C35:C37"/>
    <mergeCell ref="B17:B19"/>
    <mergeCell ref="C23:C25"/>
    <mergeCell ref="C17:C19"/>
    <mergeCell ref="C14:C16"/>
    <mergeCell ref="B20:B22"/>
    <mergeCell ref="B41:B43"/>
    <mergeCell ref="D26:D28"/>
    <mergeCell ref="E26:E28"/>
    <mergeCell ref="D29:D31"/>
    <mergeCell ref="C32:C34"/>
    <mergeCell ref="D32:D34"/>
    <mergeCell ref="E29:E31"/>
    <mergeCell ref="E32:E34"/>
    <mergeCell ref="B26:B28"/>
    <mergeCell ref="C26:C28"/>
    <mergeCell ref="F35:F37"/>
    <mergeCell ref="E35:E37"/>
    <mergeCell ref="C29:C31"/>
    <mergeCell ref="D35:D37"/>
    <mergeCell ref="E56:E58"/>
    <mergeCell ref="D53:D55"/>
    <mergeCell ref="E41:E43"/>
    <mergeCell ref="C38:C40"/>
    <mergeCell ref="F53:F55"/>
    <mergeCell ref="B56:B58"/>
    <mergeCell ref="D56:D58"/>
    <mergeCell ref="C56:C58"/>
    <mergeCell ref="B53:B55"/>
    <mergeCell ref="C53:C55"/>
    <mergeCell ref="C50:C52"/>
    <mergeCell ref="B38:B40"/>
    <mergeCell ref="D44:D46"/>
    <mergeCell ref="D41:D43"/>
    <mergeCell ref="D50:D52"/>
    <mergeCell ref="B50:B52"/>
    <mergeCell ref="C47:C49"/>
    <mergeCell ref="B47:B49"/>
    <mergeCell ref="D38:D40"/>
    <mergeCell ref="C41:C43"/>
    <mergeCell ref="D47:D49"/>
    <mergeCell ref="B44:B46"/>
    <mergeCell ref="C44:C46"/>
    <mergeCell ref="F62:F64"/>
    <mergeCell ref="F56:F58"/>
    <mergeCell ref="E50:E52"/>
    <mergeCell ref="E53:E55"/>
    <mergeCell ref="F50:F52"/>
    <mergeCell ref="E62:E64"/>
    <mergeCell ref="B62:B64"/>
    <mergeCell ref="B59:B61"/>
    <mergeCell ref="E68:E70"/>
    <mergeCell ref="E65:E67"/>
    <mergeCell ref="E59:E61"/>
    <mergeCell ref="D68:D70"/>
    <mergeCell ref="C62:C64"/>
    <mergeCell ref="D62:D64"/>
    <mergeCell ref="C59:C61"/>
    <mergeCell ref="D59:D61"/>
    <mergeCell ref="X56:X58"/>
    <mergeCell ref="H56:H58"/>
    <mergeCell ref="W56:W58"/>
    <mergeCell ref="H50:H52"/>
    <mergeCell ref="I50:I52"/>
    <mergeCell ref="G56:G58"/>
    <mergeCell ref="I56:I58"/>
    <mergeCell ref="I53:I55"/>
    <mergeCell ref="V50:V52"/>
    <mergeCell ref="X41:X43"/>
    <mergeCell ref="Y50:Y52"/>
    <mergeCell ref="X47:X49"/>
    <mergeCell ref="AA47:AA49"/>
    <mergeCell ref="X44:X46"/>
    <mergeCell ref="X50:X52"/>
    <mergeCell ref="G44:G46"/>
    <mergeCell ref="H44:H46"/>
    <mergeCell ref="G35:G37"/>
    <mergeCell ref="H41:H43"/>
    <mergeCell ref="I35:I37"/>
    <mergeCell ref="H38:H40"/>
    <mergeCell ref="G38:G40"/>
    <mergeCell ref="H35:H37"/>
    <mergeCell ref="I41:I43"/>
    <mergeCell ref="G41:G43"/>
    <mergeCell ref="AB50:AB52"/>
    <mergeCell ref="AB53:AB55"/>
    <mergeCell ref="AA53:AA55"/>
    <mergeCell ref="AA50:AA52"/>
    <mergeCell ref="AA38:AA40"/>
    <mergeCell ref="Y38:Y40"/>
    <mergeCell ref="AA41:AA43"/>
    <mergeCell ref="AA44:AA46"/>
    <mergeCell ref="Y53:Y55"/>
    <mergeCell ref="AB59:AB61"/>
    <mergeCell ref="AB56:AB58"/>
    <mergeCell ref="Y56:Y58"/>
    <mergeCell ref="AB38:AB40"/>
    <mergeCell ref="Y41:Y43"/>
    <mergeCell ref="AB44:AB46"/>
    <mergeCell ref="Y47:Y49"/>
    <mergeCell ref="Y44:Y46"/>
    <mergeCell ref="AB41:AB43"/>
    <mergeCell ref="AB47:AB49"/>
    <mergeCell ref="Y59:Y61"/>
    <mergeCell ref="AA56:AA58"/>
    <mergeCell ref="E71:E73"/>
    <mergeCell ref="X71:X73"/>
    <mergeCell ref="W71:W73"/>
    <mergeCell ref="H68:H70"/>
    <mergeCell ref="G65:G67"/>
    <mergeCell ref="F71:F73"/>
    <mergeCell ref="F68:F70"/>
    <mergeCell ref="AA59:AA61"/>
    <mergeCell ref="X59:X61"/>
    <mergeCell ref="I65:I67"/>
    <mergeCell ref="V65:V67"/>
    <mergeCell ref="V62:V64"/>
    <mergeCell ref="X65:X67"/>
    <mergeCell ref="I62:I64"/>
    <mergeCell ref="W62:W64"/>
    <mergeCell ref="W65:W67"/>
    <mergeCell ref="F59:F61"/>
    <mergeCell ref="W59:W61"/>
    <mergeCell ref="H59:H61"/>
    <mergeCell ref="G59:G61"/>
    <mergeCell ref="V59:V61"/>
    <mergeCell ref="I59:I61"/>
    <mergeCell ref="AB71:AB73"/>
    <mergeCell ref="AA68:AA70"/>
    <mergeCell ref="Y71:Y73"/>
    <mergeCell ref="Y68:Y70"/>
    <mergeCell ref="AA71:AA73"/>
    <mergeCell ref="AA65:AA67"/>
    <mergeCell ref="Y65:Y67"/>
    <mergeCell ref="X68:X70"/>
    <mergeCell ref="X62:X64"/>
    <mergeCell ref="AA62:AA64"/>
    <mergeCell ref="AB65:AB67"/>
    <mergeCell ref="AB62:AB64"/>
    <mergeCell ref="AB68:AB70"/>
    <mergeCell ref="Y62:Y64"/>
    <mergeCell ref="AB74:AB79"/>
    <mergeCell ref="AA74:AA79"/>
    <mergeCell ref="Y74:Y79"/>
    <mergeCell ref="X74:X79"/>
    <mergeCell ref="W74:W79"/>
    <mergeCell ref="H74:H79"/>
    <mergeCell ref="I74:I79"/>
    <mergeCell ref="V74:V79"/>
    <mergeCell ref="G74:G79"/>
    <mergeCell ref="G71:G73"/>
    <mergeCell ref="B65:B67"/>
    <mergeCell ref="C68:C70"/>
    <mergeCell ref="C71:C73"/>
    <mergeCell ref="B68:B70"/>
    <mergeCell ref="B71:B73"/>
    <mergeCell ref="C65:C67"/>
    <mergeCell ref="F65:F67"/>
    <mergeCell ref="D65:D67"/>
    <mergeCell ref="D80:D82"/>
    <mergeCell ref="H80:H82"/>
    <mergeCell ref="C80:C82"/>
    <mergeCell ref="B80:B82"/>
    <mergeCell ref="F83:F85"/>
    <mergeCell ref="D71:D73"/>
    <mergeCell ref="B74:B79"/>
    <mergeCell ref="C74:C79"/>
    <mergeCell ref="D74:D79"/>
    <mergeCell ref="E74:E79"/>
    <mergeCell ref="D83:D85"/>
    <mergeCell ref="E83:E85"/>
    <mergeCell ref="AA83:AA85"/>
    <mergeCell ref="B83:B85"/>
    <mergeCell ref="C83:C85"/>
    <mergeCell ref="AB83:AB85"/>
    <mergeCell ref="X83:X85"/>
    <mergeCell ref="Y83:Y85"/>
    <mergeCell ref="V83:V85"/>
    <mergeCell ref="W83:W85"/>
  </mergeCells>
  <phoneticPr fontId="6" type="noConversion"/>
  <conditionalFormatting sqref="L5:M75 L77:M82">
    <cfRule type="expression" dxfId="1" priority="46" stopIfTrue="1">
      <formula>$K5="No"</formula>
    </cfRule>
  </conditionalFormatting>
  <conditionalFormatting sqref="L77:M77">
    <cfRule type="expression" dxfId="0" priority="1" stopIfTrue="1">
      <formula>$K77="No"</formula>
    </cfRule>
  </conditionalFormatting>
  <dataValidations count="3">
    <dataValidation type="list" allowBlank="1" showInputMessage="1" showErrorMessage="1" sqref="H80:H85 H65:H77 H62 H59 H38 H41:H44 H14 H5:H11 H26 H23 H17 H20 H47 H35 H32 H29 H50 H56 H53">
      <formula1>priorpost</formula1>
    </dataValidation>
    <dataValidation type="list" allowBlank="1" showInputMessage="1" showErrorMessage="1" sqref="J83:J85 J8:K80">
      <formula1>yn</formula1>
    </dataValidation>
    <dataValidation type="list" allowBlank="1" showInputMessage="1" showErrorMessage="1" sqref="E50 E65:E77 E53 E56 E62 E59 E44 E47 E29 E41 E35 E38 E23 E20 E32 E26 E8 E5 E11 E14 E17">
      <formula1>gwncs</formula1>
    </dataValidation>
  </dataValidations>
  <printOptions horizontalCentered="1" verticalCentered="1"/>
  <pageMargins left="0.27559055118110237" right="0.15748031496062992" top="0.23622047244094491" bottom="0.55118110236220474" header="0.27559055118110237" footer="0.31496062992125984"/>
  <pageSetup paperSize="11" scale="15" orientation="landscape" r:id="rId1"/>
  <headerFooter alignWithMargins="0">
    <oddHeader xml:space="preserve">&amp;C </oddHeader>
    <oddFooter xml:space="preserve">&amp;L&amp;48&amp;D&amp;C&amp;72&amp;P&amp;R&amp;"Arial,غامق مائل"&amp;24 Prepared by: Ali ashaish 
PS RALP Project </oddFooter>
  </headerFooter>
  <rowBreaks count="1" manualBreakCount="1">
    <brk id="58" max="50" man="1"/>
  </rowBreaks>
  <colBreaks count="2" manualBreakCount="2">
    <brk id="30" max="85" man="1"/>
    <brk id="37" max="97" man="1"/>
  </colBreaks>
  <ignoredErrors>
    <ignoredError sqref="R59 S65 R75 S77:U77 P75 P77:Q7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08"/>
  <sheetViews>
    <sheetView view="pageBreakPreview" zoomScale="59" zoomScaleNormal="58" zoomScaleSheetLayoutView="59" workbookViewId="0">
      <pane xSplit="4" ySplit="5" topLeftCell="T6" activePane="bottomRight" state="frozen"/>
      <selection pane="topRight" activeCell="E1" sqref="E1"/>
      <selection pane="bottomLeft" activeCell="A6" sqref="A6"/>
      <selection pane="bottomRight" activeCell="D18" sqref="D18:D20"/>
    </sheetView>
  </sheetViews>
  <sheetFormatPr defaultRowHeight="23.25"/>
  <cols>
    <col min="1" max="1" width="15.140625" style="76" customWidth="1"/>
    <col min="2" max="2" width="7.140625" customWidth="1"/>
    <col min="3" max="3" width="23.5703125" style="68" customWidth="1"/>
    <col min="4" max="4" width="90.42578125" style="54" customWidth="1"/>
    <col min="5" max="5" width="14.85546875" style="92" customWidth="1"/>
    <col min="6" max="6" width="18.42578125" style="117" customWidth="1"/>
    <col min="7" max="7" width="13.5703125" style="118" customWidth="1"/>
    <col min="8" max="8" width="14.5703125" style="117" customWidth="1"/>
    <col min="9" max="9" width="13.28515625" style="119" customWidth="1"/>
    <col min="10" max="10" width="15.42578125" style="87" customWidth="1"/>
    <col min="11" max="13" width="17.28515625" style="84" customWidth="1"/>
    <col min="14" max="14" width="18.140625" style="84" customWidth="1"/>
    <col min="15" max="15" width="16.28515625" style="84" customWidth="1"/>
    <col min="16" max="16" width="17.28515625" style="84" customWidth="1"/>
    <col min="17" max="17" width="16.140625" style="84" customWidth="1"/>
    <col min="18" max="18" width="18.7109375" style="84" customWidth="1"/>
    <col min="19" max="19" width="19.85546875" style="84" customWidth="1"/>
    <col min="20" max="20" width="15.5703125" style="84" customWidth="1"/>
    <col min="21" max="21" width="19.28515625" style="97" customWidth="1"/>
    <col min="22" max="22" width="12.28515625" style="40" customWidth="1"/>
    <col min="23" max="23" width="30" style="52" customWidth="1"/>
    <col min="24" max="24" width="46.42578125" style="65" customWidth="1"/>
    <col min="25" max="25" width="17.85546875" style="71" customWidth="1"/>
    <col min="26" max="26" width="19.5703125" style="74" customWidth="1"/>
    <col min="27" max="27" width="53.28515625" style="74" customWidth="1"/>
    <col min="28" max="28" width="107.5703125" style="15" customWidth="1"/>
    <col min="29" max="79" width="9.140625" style="10"/>
  </cols>
  <sheetData>
    <row r="1" spans="1:79" s="140" customFormat="1" ht="57.75" customHeight="1">
      <c r="A1" s="1215" t="s">
        <v>68</v>
      </c>
      <c r="B1" s="1213"/>
      <c r="C1" s="1213"/>
      <c r="D1" s="1213"/>
      <c r="E1" s="1213"/>
      <c r="F1" s="1213"/>
      <c r="G1" s="1213"/>
      <c r="H1" s="1213"/>
      <c r="I1" s="1213"/>
      <c r="J1" s="1213"/>
      <c r="K1" s="1213"/>
      <c r="L1" s="1213"/>
      <c r="M1" s="1213"/>
      <c r="N1" s="1213"/>
      <c r="O1" s="1213"/>
      <c r="P1" s="1213"/>
      <c r="Q1" s="1213"/>
      <c r="R1" s="1213"/>
      <c r="S1" s="1213"/>
      <c r="T1" s="1213"/>
      <c r="U1" s="1213"/>
      <c r="V1" s="1213"/>
      <c r="W1" s="1213"/>
      <c r="X1" s="1213"/>
      <c r="Y1" s="1213"/>
      <c r="Z1" s="1213"/>
      <c r="AA1" s="137"/>
      <c r="AB1" s="138"/>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row>
    <row r="2" spans="1:79" s="140" customFormat="1" ht="54" customHeight="1">
      <c r="A2" s="1216" t="s">
        <v>607</v>
      </c>
      <c r="B2" s="1214"/>
      <c r="C2" s="1214"/>
      <c r="D2" s="1214"/>
      <c r="E2" s="1214"/>
      <c r="F2" s="1214"/>
      <c r="G2" s="1214"/>
      <c r="H2" s="1214"/>
      <c r="I2" s="1214"/>
      <c r="J2" s="1214"/>
      <c r="K2" s="1214"/>
      <c r="L2" s="1214"/>
      <c r="M2" s="1214"/>
      <c r="N2" s="1214"/>
      <c r="O2" s="1214"/>
      <c r="P2" s="1214"/>
      <c r="Q2" s="1214"/>
      <c r="R2" s="1214"/>
      <c r="S2" s="1214"/>
      <c r="T2" s="1214"/>
      <c r="U2" s="1214"/>
      <c r="V2" s="1214"/>
      <c r="W2" s="1214"/>
      <c r="X2" s="1214"/>
      <c r="Y2" s="1214"/>
      <c r="Z2" s="141"/>
      <c r="AA2" s="141"/>
      <c r="AB2" s="138"/>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row>
    <row r="3" spans="1:79" ht="57" hidden="1" customHeight="1">
      <c r="A3" s="70"/>
      <c r="B3" s="41"/>
      <c r="C3" s="67"/>
      <c r="D3" s="53"/>
      <c r="E3" s="70"/>
      <c r="F3" s="113"/>
      <c r="G3" s="113"/>
      <c r="H3" s="113"/>
      <c r="I3" s="113"/>
      <c r="J3" s="66"/>
      <c r="K3" s="66"/>
      <c r="L3" s="66"/>
      <c r="M3" s="66"/>
      <c r="N3" s="66"/>
      <c r="O3" s="66"/>
      <c r="P3" s="66"/>
      <c r="Q3" s="66"/>
      <c r="R3" s="66"/>
      <c r="S3" s="66"/>
      <c r="T3" s="66"/>
      <c r="U3" s="95"/>
      <c r="V3" s="41"/>
      <c r="W3" s="50"/>
      <c r="X3" s="42"/>
      <c r="Y3" s="45"/>
      <c r="Z3" s="72"/>
      <c r="AA3" s="72"/>
    </row>
    <row r="4" spans="1:79" ht="50.25" customHeight="1">
      <c r="A4" s="1048" t="s">
        <v>95</v>
      </c>
      <c r="B4" s="1048"/>
      <c r="C4" s="1048"/>
      <c r="D4" s="1048"/>
      <c r="E4" s="1048"/>
      <c r="F4" s="1048"/>
      <c r="G4" s="1048"/>
      <c r="H4" s="114"/>
      <c r="I4" s="99"/>
      <c r="J4" s="78"/>
      <c r="K4" s="81"/>
      <c r="L4" s="81"/>
      <c r="M4" s="1045" t="s">
        <v>391</v>
      </c>
      <c r="N4" s="1046"/>
      <c r="O4" s="1047"/>
      <c r="P4" s="82"/>
      <c r="Q4" s="82"/>
      <c r="R4" s="82"/>
      <c r="S4" s="82"/>
      <c r="T4" s="82"/>
      <c r="U4" s="96"/>
      <c r="V4" s="39"/>
      <c r="W4" s="51"/>
      <c r="X4" s="69"/>
      <c r="Y4" s="48"/>
      <c r="Z4" s="142"/>
      <c r="AA4" s="142"/>
    </row>
    <row r="5" spans="1:79" s="228" customFormat="1" ht="121.5" customHeight="1">
      <c r="A5" s="287"/>
      <c r="B5" s="418" t="s">
        <v>57</v>
      </c>
      <c r="C5" s="285" t="s">
        <v>66</v>
      </c>
      <c r="D5" s="285" t="s">
        <v>58</v>
      </c>
      <c r="E5" s="285" t="s">
        <v>52</v>
      </c>
      <c r="F5" s="285" t="s">
        <v>65</v>
      </c>
      <c r="G5" s="285" t="s">
        <v>105</v>
      </c>
      <c r="H5" s="285" t="s">
        <v>106</v>
      </c>
      <c r="I5" s="274" t="s">
        <v>254</v>
      </c>
      <c r="J5" s="285" t="s">
        <v>59</v>
      </c>
      <c r="K5" s="285" t="s">
        <v>60</v>
      </c>
      <c r="L5" s="285" t="s">
        <v>104</v>
      </c>
      <c r="M5" s="285" t="s">
        <v>101</v>
      </c>
      <c r="N5" s="285" t="s">
        <v>102</v>
      </c>
      <c r="O5" s="285" t="s">
        <v>103</v>
      </c>
      <c r="P5" s="285" t="s">
        <v>61</v>
      </c>
      <c r="Q5" s="285" t="s">
        <v>67</v>
      </c>
      <c r="R5" s="285" t="s">
        <v>69</v>
      </c>
      <c r="S5" s="285" t="s">
        <v>62</v>
      </c>
      <c r="T5" s="285" t="s">
        <v>92</v>
      </c>
      <c r="U5" s="285" t="s">
        <v>90</v>
      </c>
      <c r="V5" s="419" t="s">
        <v>91</v>
      </c>
      <c r="W5" s="285" t="s">
        <v>85</v>
      </c>
      <c r="X5" s="285" t="s">
        <v>94</v>
      </c>
      <c r="Y5" s="285" t="s">
        <v>70</v>
      </c>
      <c r="Z5" s="420" t="s">
        <v>451</v>
      </c>
      <c r="AA5" s="1171" t="s">
        <v>31</v>
      </c>
      <c r="AB5" s="1172"/>
    </row>
    <row r="6" spans="1:79" ht="24" customHeight="1">
      <c r="A6" s="155" t="s">
        <v>87</v>
      </c>
      <c r="B6" s="830">
        <v>1</v>
      </c>
      <c r="C6" s="1051" t="s">
        <v>281</v>
      </c>
      <c r="D6" s="981" t="s">
        <v>366</v>
      </c>
      <c r="E6" s="999">
        <v>30000</v>
      </c>
      <c r="F6" s="679" t="s">
        <v>415</v>
      </c>
      <c r="G6" s="885" t="s">
        <v>63</v>
      </c>
      <c r="H6" s="885" t="s">
        <v>71</v>
      </c>
      <c r="I6" s="885" t="s">
        <v>235</v>
      </c>
      <c r="J6" s="1054" t="s">
        <v>131</v>
      </c>
      <c r="K6" s="426" t="s">
        <v>131</v>
      </c>
      <c r="L6" s="427" t="s">
        <v>131</v>
      </c>
      <c r="M6" s="427" t="s">
        <v>131</v>
      </c>
      <c r="N6" s="427" t="s">
        <v>131</v>
      </c>
      <c r="O6" s="427" t="s">
        <v>131</v>
      </c>
      <c r="P6" s="427" t="s">
        <v>131</v>
      </c>
      <c r="Q6" s="427" t="s">
        <v>131</v>
      </c>
      <c r="R6" s="427" t="s">
        <v>131</v>
      </c>
      <c r="S6" s="427">
        <v>39627</v>
      </c>
      <c r="T6" s="427">
        <v>39448</v>
      </c>
      <c r="U6" s="900"/>
      <c r="V6" s="679" t="s">
        <v>415</v>
      </c>
      <c r="W6" s="872" t="s">
        <v>190</v>
      </c>
      <c r="X6" s="914" t="s">
        <v>559</v>
      </c>
      <c r="Y6" s="427">
        <v>39813</v>
      </c>
      <c r="Z6" s="920">
        <v>30000</v>
      </c>
      <c r="AA6" s="1150" t="s">
        <v>155</v>
      </c>
      <c r="AB6" s="1147"/>
    </row>
    <row r="7" spans="1:79" ht="24" customHeight="1">
      <c r="A7" s="155" t="s">
        <v>88</v>
      </c>
      <c r="B7" s="830"/>
      <c r="C7" s="1052"/>
      <c r="D7" s="982"/>
      <c r="E7" s="987"/>
      <c r="F7" s="680"/>
      <c r="G7" s="886"/>
      <c r="H7" s="886"/>
      <c r="I7" s="886"/>
      <c r="J7" s="1055"/>
      <c r="K7" s="428" t="s">
        <v>131</v>
      </c>
      <c r="L7" s="429" t="s">
        <v>131</v>
      </c>
      <c r="M7" s="429" t="s">
        <v>131</v>
      </c>
      <c r="N7" s="429" t="s">
        <v>131</v>
      </c>
      <c r="O7" s="429" t="s">
        <v>131</v>
      </c>
      <c r="P7" s="429" t="s">
        <v>131</v>
      </c>
      <c r="Q7" s="429" t="s">
        <v>131</v>
      </c>
      <c r="R7" s="429" t="s">
        <v>131</v>
      </c>
      <c r="S7" s="428" t="s">
        <v>131</v>
      </c>
      <c r="T7" s="429" t="s">
        <v>131</v>
      </c>
      <c r="U7" s="867"/>
      <c r="V7" s="680"/>
      <c r="W7" s="873"/>
      <c r="X7" s="915"/>
      <c r="Y7" s="536" t="s">
        <v>131</v>
      </c>
      <c r="Z7" s="921"/>
      <c r="AA7" s="1150"/>
      <c r="AB7" s="1148"/>
    </row>
    <row r="8" spans="1:79" s="13" customFormat="1" ht="24" customHeight="1">
      <c r="A8" s="156" t="s">
        <v>89</v>
      </c>
      <c r="B8" s="830"/>
      <c r="C8" s="1053"/>
      <c r="D8" s="983"/>
      <c r="E8" s="988"/>
      <c r="F8" s="681"/>
      <c r="G8" s="887"/>
      <c r="H8" s="887"/>
      <c r="I8" s="887"/>
      <c r="J8" s="1056"/>
      <c r="K8" s="430" t="s">
        <v>131</v>
      </c>
      <c r="L8" s="431" t="s">
        <v>131</v>
      </c>
      <c r="M8" s="431" t="s">
        <v>131</v>
      </c>
      <c r="N8" s="431" t="s">
        <v>131</v>
      </c>
      <c r="O8" s="431" t="s">
        <v>131</v>
      </c>
      <c r="P8" s="431" t="s">
        <v>131</v>
      </c>
      <c r="Q8" s="431">
        <v>39448</v>
      </c>
      <c r="R8" s="431" t="s">
        <v>131</v>
      </c>
      <c r="S8" s="431">
        <v>39627</v>
      </c>
      <c r="T8" s="431">
        <v>39448</v>
      </c>
      <c r="U8" s="968"/>
      <c r="V8" s="681"/>
      <c r="W8" s="913"/>
      <c r="X8" s="934"/>
      <c r="Y8" s="437">
        <v>39899</v>
      </c>
      <c r="Z8" s="927"/>
      <c r="AA8" s="1150"/>
      <c r="AB8" s="1149"/>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row>
    <row r="9" spans="1:79" s="18" customFormat="1" ht="24" customHeight="1">
      <c r="A9" s="156" t="s">
        <v>87</v>
      </c>
      <c r="B9" s="1018">
        <v>2</v>
      </c>
      <c r="C9" s="1021" t="s">
        <v>282</v>
      </c>
      <c r="D9" s="981" t="s">
        <v>364</v>
      </c>
      <c r="E9" s="999">
        <v>11000</v>
      </c>
      <c r="F9" s="679" t="s">
        <v>415</v>
      </c>
      <c r="G9" s="888" t="s">
        <v>63</v>
      </c>
      <c r="H9" s="885" t="s">
        <v>72</v>
      </c>
      <c r="I9" s="885" t="s">
        <v>153</v>
      </c>
      <c r="J9" s="1054" t="s">
        <v>131</v>
      </c>
      <c r="K9" s="432" t="s">
        <v>131</v>
      </c>
      <c r="L9" s="432" t="s">
        <v>131</v>
      </c>
      <c r="M9" s="432" t="s">
        <v>131</v>
      </c>
      <c r="N9" s="432" t="s">
        <v>131</v>
      </c>
      <c r="O9" s="432" t="s">
        <v>131</v>
      </c>
      <c r="P9" s="432" t="s">
        <v>131</v>
      </c>
      <c r="Q9" s="432" t="s">
        <v>131</v>
      </c>
      <c r="R9" s="432" t="s">
        <v>131</v>
      </c>
      <c r="S9" s="432" t="s">
        <v>131</v>
      </c>
      <c r="T9" s="432" t="s">
        <v>131</v>
      </c>
      <c r="U9" s="974"/>
      <c r="V9" s="679" t="s">
        <v>415</v>
      </c>
      <c r="W9" s="1060" t="s">
        <v>325</v>
      </c>
      <c r="X9" s="931" t="s">
        <v>597</v>
      </c>
      <c r="Y9" s="537">
        <v>39568</v>
      </c>
      <c r="Z9" s="928">
        <v>3800</v>
      </c>
      <c r="AA9" s="1150" t="s">
        <v>155</v>
      </c>
      <c r="AB9" s="1147"/>
    </row>
    <row r="10" spans="1:79" s="18" customFormat="1" ht="24" customHeight="1">
      <c r="A10" s="156" t="s">
        <v>88</v>
      </c>
      <c r="B10" s="1019"/>
      <c r="C10" s="1022"/>
      <c r="D10" s="982"/>
      <c r="E10" s="987"/>
      <c r="F10" s="680"/>
      <c r="G10" s="1049"/>
      <c r="H10" s="886"/>
      <c r="I10" s="886"/>
      <c r="J10" s="1055"/>
      <c r="K10" s="433" t="s">
        <v>131</v>
      </c>
      <c r="L10" s="433" t="s">
        <v>131</v>
      </c>
      <c r="M10" s="433" t="s">
        <v>131</v>
      </c>
      <c r="N10" s="433" t="s">
        <v>131</v>
      </c>
      <c r="O10" s="433" t="s">
        <v>131</v>
      </c>
      <c r="P10" s="433" t="s">
        <v>131</v>
      </c>
      <c r="Q10" s="433" t="s">
        <v>131</v>
      </c>
      <c r="R10" s="433" t="s">
        <v>131</v>
      </c>
      <c r="S10" s="433" t="s">
        <v>131</v>
      </c>
      <c r="T10" s="433" t="s">
        <v>131</v>
      </c>
      <c r="U10" s="975"/>
      <c r="V10" s="680"/>
      <c r="W10" s="1061"/>
      <c r="X10" s="932"/>
      <c r="Y10" s="433" t="s">
        <v>131</v>
      </c>
      <c r="Z10" s="929"/>
      <c r="AA10" s="1150"/>
      <c r="AB10" s="1148"/>
    </row>
    <row r="11" spans="1:79" s="18" customFormat="1" ht="24" customHeight="1">
      <c r="A11" s="156" t="s">
        <v>89</v>
      </c>
      <c r="B11" s="1020"/>
      <c r="C11" s="1023"/>
      <c r="D11" s="983"/>
      <c r="E11" s="988"/>
      <c r="F11" s="681"/>
      <c r="G11" s="1050"/>
      <c r="H11" s="887"/>
      <c r="I11" s="887"/>
      <c r="J11" s="1056"/>
      <c r="K11" s="434" t="s">
        <v>131</v>
      </c>
      <c r="L11" s="435" t="s">
        <v>131</v>
      </c>
      <c r="M11" s="435" t="s">
        <v>131</v>
      </c>
      <c r="N11" s="435">
        <v>39355</v>
      </c>
      <c r="O11" s="435" t="s">
        <v>131</v>
      </c>
      <c r="P11" s="435" t="s">
        <v>131</v>
      </c>
      <c r="Q11" s="435" t="s">
        <v>131</v>
      </c>
      <c r="R11" s="435">
        <v>39433</v>
      </c>
      <c r="S11" s="435">
        <v>39433</v>
      </c>
      <c r="T11" s="435">
        <v>39452</v>
      </c>
      <c r="U11" s="976"/>
      <c r="V11" s="681"/>
      <c r="W11" s="1062"/>
      <c r="X11" s="916"/>
      <c r="Y11" s="445">
        <v>39973</v>
      </c>
      <c r="Z11" s="930"/>
      <c r="AA11" s="1150"/>
      <c r="AB11" s="1149"/>
    </row>
    <row r="12" spans="1:79" s="18" customFormat="1" ht="24" customHeight="1">
      <c r="A12" s="156" t="s">
        <v>87</v>
      </c>
      <c r="B12" s="830">
        <v>3</v>
      </c>
      <c r="C12" s="1021" t="s">
        <v>283</v>
      </c>
      <c r="D12" s="981" t="s">
        <v>365</v>
      </c>
      <c r="E12" s="999">
        <v>1500</v>
      </c>
      <c r="F12" s="679" t="s">
        <v>415</v>
      </c>
      <c r="G12" s="885" t="s">
        <v>63</v>
      </c>
      <c r="H12" s="885" t="s">
        <v>72</v>
      </c>
      <c r="I12" s="885" t="s">
        <v>153</v>
      </c>
      <c r="J12" s="897" t="s">
        <v>131</v>
      </c>
      <c r="K12" s="436" t="s">
        <v>131</v>
      </c>
      <c r="L12" s="436" t="s">
        <v>131</v>
      </c>
      <c r="M12" s="436" t="s">
        <v>131</v>
      </c>
      <c r="N12" s="436" t="s">
        <v>131</v>
      </c>
      <c r="O12" s="436" t="s">
        <v>131</v>
      </c>
      <c r="P12" s="436" t="s">
        <v>131</v>
      </c>
      <c r="Q12" s="436" t="s">
        <v>131</v>
      </c>
      <c r="R12" s="436" t="s">
        <v>131</v>
      </c>
      <c r="S12" s="436" t="s">
        <v>131</v>
      </c>
      <c r="T12" s="436" t="s">
        <v>131</v>
      </c>
      <c r="U12" s="866"/>
      <c r="V12" s="679" t="s">
        <v>415</v>
      </c>
      <c r="W12" s="872" t="s">
        <v>374</v>
      </c>
      <c r="X12" s="914" t="s">
        <v>596</v>
      </c>
      <c r="Y12" s="436">
        <v>39578</v>
      </c>
      <c r="Z12" s="920">
        <v>1600</v>
      </c>
      <c r="AA12" s="1150" t="s">
        <v>155</v>
      </c>
      <c r="AB12" s="1147"/>
    </row>
    <row r="13" spans="1:79" s="18" customFormat="1" ht="24" customHeight="1">
      <c r="A13" s="156" t="s">
        <v>88</v>
      </c>
      <c r="B13" s="830"/>
      <c r="C13" s="1022"/>
      <c r="D13" s="982"/>
      <c r="E13" s="987"/>
      <c r="F13" s="680"/>
      <c r="G13" s="886"/>
      <c r="H13" s="886"/>
      <c r="I13" s="886"/>
      <c r="J13" s="898"/>
      <c r="K13" s="429" t="s">
        <v>131</v>
      </c>
      <c r="L13" s="429" t="s">
        <v>131</v>
      </c>
      <c r="M13" s="429" t="s">
        <v>131</v>
      </c>
      <c r="N13" s="429" t="s">
        <v>131</v>
      </c>
      <c r="O13" s="429" t="s">
        <v>131</v>
      </c>
      <c r="P13" s="429" t="s">
        <v>131</v>
      </c>
      <c r="Q13" s="429" t="s">
        <v>131</v>
      </c>
      <c r="R13" s="429" t="s">
        <v>131</v>
      </c>
      <c r="S13" s="429" t="s">
        <v>131</v>
      </c>
      <c r="T13" s="429" t="s">
        <v>131</v>
      </c>
      <c r="U13" s="867"/>
      <c r="V13" s="680"/>
      <c r="W13" s="873"/>
      <c r="X13" s="915"/>
      <c r="Y13" s="440">
        <v>39859</v>
      </c>
      <c r="Z13" s="921"/>
      <c r="AA13" s="1150"/>
      <c r="AB13" s="1148"/>
    </row>
    <row r="14" spans="1:79" s="18" customFormat="1" ht="24" customHeight="1">
      <c r="A14" s="156" t="s">
        <v>89</v>
      </c>
      <c r="B14" s="830"/>
      <c r="C14" s="1023"/>
      <c r="D14" s="983"/>
      <c r="E14" s="988"/>
      <c r="F14" s="681"/>
      <c r="G14" s="887"/>
      <c r="H14" s="887"/>
      <c r="I14" s="887"/>
      <c r="J14" s="969"/>
      <c r="K14" s="437" t="s">
        <v>131</v>
      </c>
      <c r="L14" s="437" t="s">
        <v>131</v>
      </c>
      <c r="M14" s="437" t="s">
        <v>131</v>
      </c>
      <c r="N14" s="437" t="s">
        <v>131</v>
      </c>
      <c r="O14" s="437" t="s">
        <v>131</v>
      </c>
      <c r="P14" s="437" t="s">
        <v>131</v>
      </c>
      <c r="Q14" s="437" t="s">
        <v>131</v>
      </c>
      <c r="R14" s="437">
        <v>39554</v>
      </c>
      <c r="S14" s="437">
        <v>39565</v>
      </c>
      <c r="T14" s="437">
        <v>39558</v>
      </c>
      <c r="U14" s="868"/>
      <c r="V14" s="681"/>
      <c r="W14" s="913"/>
      <c r="X14" s="934"/>
      <c r="Y14" s="443">
        <v>39783</v>
      </c>
      <c r="Z14" s="927"/>
      <c r="AA14" s="1150"/>
      <c r="AB14" s="1149"/>
    </row>
    <row r="15" spans="1:79" s="13" customFormat="1" ht="24" customHeight="1">
      <c r="A15" s="156" t="s">
        <v>87</v>
      </c>
      <c r="B15" s="1018">
        <v>4</v>
      </c>
      <c r="C15" s="1021" t="s">
        <v>284</v>
      </c>
      <c r="D15" s="981" t="s">
        <v>357</v>
      </c>
      <c r="E15" s="999">
        <v>20000</v>
      </c>
      <c r="F15" s="679" t="s">
        <v>415</v>
      </c>
      <c r="G15" s="885" t="s">
        <v>64</v>
      </c>
      <c r="H15" s="885" t="s">
        <v>72</v>
      </c>
      <c r="I15" s="885" t="s">
        <v>153</v>
      </c>
      <c r="J15" s="438">
        <v>39529</v>
      </c>
      <c r="K15" s="438">
        <v>39568</v>
      </c>
      <c r="L15" s="426" t="s">
        <v>131</v>
      </c>
      <c r="M15" s="438">
        <v>39578</v>
      </c>
      <c r="N15" s="427" t="s">
        <v>131</v>
      </c>
      <c r="O15" s="427" t="s">
        <v>131</v>
      </c>
      <c r="P15" s="427" t="s">
        <v>131</v>
      </c>
      <c r="Q15" s="427" t="s">
        <v>131</v>
      </c>
      <c r="R15" s="439"/>
      <c r="S15" s="438">
        <v>39670</v>
      </c>
      <c r="T15" s="438">
        <v>39690</v>
      </c>
      <c r="U15" s="900"/>
      <c r="V15" s="679" t="s">
        <v>415</v>
      </c>
      <c r="W15" s="872" t="s">
        <v>271</v>
      </c>
      <c r="X15" s="914" t="s">
        <v>24</v>
      </c>
      <c r="Y15" s="459">
        <v>39501</v>
      </c>
      <c r="Z15" s="920">
        <v>14837</v>
      </c>
      <c r="AA15" s="1150" t="s">
        <v>155</v>
      </c>
      <c r="AB15" s="1147"/>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row>
    <row r="16" spans="1:79" s="13" customFormat="1" ht="24" customHeight="1">
      <c r="A16" s="156" t="s">
        <v>88</v>
      </c>
      <c r="B16" s="1019"/>
      <c r="C16" s="1022"/>
      <c r="D16" s="982"/>
      <c r="E16" s="987"/>
      <c r="F16" s="680"/>
      <c r="G16" s="886"/>
      <c r="H16" s="886"/>
      <c r="I16" s="886"/>
      <c r="J16" s="428" t="s">
        <v>131</v>
      </c>
      <c r="K16" s="428" t="s">
        <v>131</v>
      </c>
      <c r="L16" s="428" t="s">
        <v>131</v>
      </c>
      <c r="M16" s="429" t="s">
        <v>131</v>
      </c>
      <c r="N16" s="429" t="s">
        <v>131</v>
      </c>
      <c r="O16" s="429" t="s">
        <v>131</v>
      </c>
      <c r="P16" s="429" t="s">
        <v>131</v>
      </c>
      <c r="Q16" s="429" t="s">
        <v>131</v>
      </c>
      <c r="R16" s="429" t="s">
        <v>131</v>
      </c>
      <c r="S16" s="429" t="s">
        <v>131</v>
      </c>
      <c r="T16" s="429" t="s">
        <v>131</v>
      </c>
      <c r="U16" s="867"/>
      <c r="V16" s="680"/>
      <c r="W16" s="873"/>
      <c r="X16" s="915"/>
      <c r="Y16" s="538" t="s">
        <v>131</v>
      </c>
      <c r="Z16" s="921"/>
      <c r="AA16" s="1150"/>
      <c r="AB16" s="1148"/>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row>
    <row r="17" spans="1:79" s="13" customFormat="1" ht="24" customHeight="1">
      <c r="A17" s="153" t="s">
        <v>89</v>
      </c>
      <c r="B17" s="1020"/>
      <c r="C17" s="1040"/>
      <c r="D17" s="983"/>
      <c r="E17" s="1015"/>
      <c r="F17" s="681"/>
      <c r="G17" s="970"/>
      <c r="H17" s="970"/>
      <c r="I17" s="970"/>
      <c r="J17" s="440">
        <v>39529</v>
      </c>
      <c r="K17" s="440">
        <v>39455</v>
      </c>
      <c r="L17" s="430" t="s">
        <v>131</v>
      </c>
      <c r="M17" s="440">
        <v>39455</v>
      </c>
      <c r="N17" s="431" t="s">
        <v>131</v>
      </c>
      <c r="O17" s="431" t="s">
        <v>131</v>
      </c>
      <c r="P17" s="431" t="s">
        <v>131</v>
      </c>
      <c r="Q17" s="431" t="s">
        <v>131</v>
      </c>
      <c r="R17" s="431" t="s">
        <v>131</v>
      </c>
      <c r="S17" s="431" t="s">
        <v>131</v>
      </c>
      <c r="T17" s="440">
        <v>39487</v>
      </c>
      <c r="U17" s="968"/>
      <c r="V17" s="681"/>
      <c r="W17" s="913"/>
      <c r="X17" s="942"/>
      <c r="Y17" s="440">
        <v>40014</v>
      </c>
      <c r="Z17" s="922"/>
      <c r="AA17" s="1150"/>
      <c r="AB17" s="1149"/>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row>
    <row r="18" spans="1:79" s="13" customFormat="1" ht="24" customHeight="1">
      <c r="A18" s="156" t="s">
        <v>87</v>
      </c>
      <c r="B18" s="830">
        <v>5</v>
      </c>
      <c r="C18" s="1042" t="s">
        <v>292</v>
      </c>
      <c r="D18" s="981" t="s">
        <v>313</v>
      </c>
      <c r="E18" s="842">
        <v>9300</v>
      </c>
      <c r="F18" s="679" t="s">
        <v>415</v>
      </c>
      <c r="G18" s="726" t="s">
        <v>63</v>
      </c>
      <c r="H18" s="726" t="s">
        <v>72</v>
      </c>
      <c r="I18" s="1057" t="s">
        <v>153</v>
      </c>
      <c r="J18" s="441">
        <v>39331</v>
      </c>
      <c r="K18" s="442">
        <f>J18+14</f>
        <v>39345</v>
      </c>
      <c r="L18" s="442" t="s">
        <v>131</v>
      </c>
      <c r="M18" s="442" t="s">
        <v>131</v>
      </c>
      <c r="N18" s="442" t="s">
        <v>131</v>
      </c>
      <c r="O18" s="442" t="s">
        <v>131</v>
      </c>
      <c r="P18" s="442" t="s">
        <v>131</v>
      </c>
      <c r="Q18" s="442" t="s">
        <v>131</v>
      </c>
      <c r="R18" s="442" t="s">
        <v>131</v>
      </c>
      <c r="S18" s="432">
        <f>K18+7</f>
        <v>39352</v>
      </c>
      <c r="T18" s="432">
        <f>S18+7</f>
        <v>39359</v>
      </c>
      <c r="U18" s="974"/>
      <c r="V18" s="679" t="s">
        <v>415</v>
      </c>
      <c r="W18" s="949" t="s">
        <v>373</v>
      </c>
      <c r="X18" s="851" t="s">
        <v>595</v>
      </c>
      <c r="Y18" s="432">
        <v>39979</v>
      </c>
      <c r="Z18" s="853">
        <v>10000</v>
      </c>
      <c r="AA18" s="1150" t="s">
        <v>533</v>
      </c>
      <c r="AB18" s="614" t="s">
        <v>534</v>
      </c>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row>
    <row r="19" spans="1:79" s="13" customFormat="1" ht="24" customHeight="1">
      <c r="A19" s="156" t="s">
        <v>88</v>
      </c>
      <c r="B19" s="830"/>
      <c r="C19" s="1043"/>
      <c r="D19" s="982"/>
      <c r="E19" s="843"/>
      <c r="F19" s="680"/>
      <c r="G19" s="727"/>
      <c r="H19" s="727"/>
      <c r="I19" s="1058"/>
      <c r="J19" s="431" t="s">
        <v>131</v>
      </c>
      <c r="K19" s="431" t="s">
        <v>131</v>
      </c>
      <c r="L19" s="431" t="s">
        <v>131</v>
      </c>
      <c r="M19" s="431" t="s">
        <v>131</v>
      </c>
      <c r="N19" s="431" t="s">
        <v>131</v>
      </c>
      <c r="O19" s="431" t="s">
        <v>131</v>
      </c>
      <c r="P19" s="431" t="s">
        <v>131</v>
      </c>
      <c r="Q19" s="431" t="s">
        <v>131</v>
      </c>
      <c r="R19" s="431" t="s">
        <v>131</v>
      </c>
      <c r="S19" s="431" t="s">
        <v>131</v>
      </c>
      <c r="T19" s="431" t="s">
        <v>131</v>
      </c>
      <c r="U19" s="975"/>
      <c r="V19" s="680"/>
      <c r="W19" s="873"/>
      <c r="X19" s="852"/>
      <c r="Y19" s="433">
        <v>40344</v>
      </c>
      <c r="Z19" s="854"/>
      <c r="AA19" s="1150"/>
      <c r="AB19" s="6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row>
    <row r="20" spans="1:79" s="13" customFormat="1" ht="24" customHeight="1">
      <c r="A20" s="156" t="s">
        <v>89</v>
      </c>
      <c r="B20" s="830"/>
      <c r="C20" s="1044"/>
      <c r="D20" s="983"/>
      <c r="E20" s="844"/>
      <c r="F20" s="681"/>
      <c r="G20" s="728"/>
      <c r="H20" s="728"/>
      <c r="I20" s="1059"/>
      <c r="J20" s="443">
        <v>39331</v>
      </c>
      <c r="K20" s="444">
        <v>39460</v>
      </c>
      <c r="L20" s="444" t="s">
        <v>131</v>
      </c>
      <c r="M20" s="444" t="s">
        <v>131</v>
      </c>
      <c r="N20" s="445" t="s">
        <v>131</v>
      </c>
      <c r="O20" s="445" t="s">
        <v>131</v>
      </c>
      <c r="P20" s="445" t="s">
        <v>131</v>
      </c>
      <c r="Q20" s="445" t="s">
        <v>131</v>
      </c>
      <c r="R20" s="445">
        <v>39463</v>
      </c>
      <c r="S20" s="445">
        <v>39592</v>
      </c>
      <c r="T20" s="445">
        <v>39614</v>
      </c>
      <c r="U20" s="976"/>
      <c r="V20" s="681"/>
      <c r="W20" s="913"/>
      <c r="X20" s="858"/>
      <c r="Y20" s="497">
        <v>40472</v>
      </c>
      <c r="Z20" s="855"/>
      <c r="AA20" s="1150"/>
      <c r="AB20" s="616"/>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row>
    <row r="21" spans="1:79" s="13" customFormat="1" ht="24" customHeight="1">
      <c r="A21" s="154" t="s">
        <v>87</v>
      </c>
      <c r="B21" s="1018">
        <v>6</v>
      </c>
      <c r="C21" s="1041" t="s">
        <v>285</v>
      </c>
      <c r="D21" s="981" t="s">
        <v>315</v>
      </c>
      <c r="E21" s="986">
        <v>50000</v>
      </c>
      <c r="F21" s="679" t="s">
        <v>415</v>
      </c>
      <c r="G21" s="992" t="s">
        <v>63</v>
      </c>
      <c r="H21" s="992" t="s">
        <v>71</v>
      </c>
      <c r="I21" s="992" t="s">
        <v>235</v>
      </c>
      <c r="J21" s="897" t="s">
        <v>131</v>
      </c>
      <c r="K21" s="446" t="s">
        <v>131</v>
      </c>
      <c r="L21" s="436" t="s">
        <v>131</v>
      </c>
      <c r="M21" s="436" t="s">
        <v>131</v>
      </c>
      <c r="N21" s="436" t="s">
        <v>131</v>
      </c>
      <c r="O21" s="436" t="s">
        <v>131</v>
      </c>
      <c r="P21" s="436" t="s">
        <v>131</v>
      </c>
      <c r="Q21" s="436" t="s">
        <v>131</v>
      </c>
      <c r="R21" s="436" t="s">
        <v>131</v>
      </c>
      <c r="S21" s="436">
        <v>39654</v>
      </c>
      <c r="T21" s="436">
        <v>39630</v>
      </c>
      <c r="U21" s="866"/>
      <c r="V21" s="679" t="s">
        <v>415</v>
      </c>
      <c r="W21" s="949" t="s">
        <v>189</v>
      </c>
      <c r="X21" s="914" t="s">
        <v>578</v>
      </c>
      <c r="Y21" s="442">
        <v>39994</v>
      </c>
      <c r="Z21" s="967">
        <v>50000</v>
      </c>
      <c r="AA21" s="917" t="s">
        <v>155</v>
      </c>
      <c r="AB21" s="1147"/>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row>
    <row r="22" spans="1:79" s="13" customFormat="1" ht="24" customHeight="1">
      <c r="A22" s="156" t="s">
        <v>88</v>
      </c>
      <c r="B22" s="1019"/>
      <c r="C22" s="1022"/>
      <c r="D22" s="982"/>
      <c r="E22" s="987"/>
      <c r="F22" s="680"/>
      <c r="G22" s="886"/>
      <c r="H22" s="886"/>
      <c r="I22" s="886"/>
      <c r="J22" s="898"/>
      <c r="K22" s="428" t="s">
        <v>131</v>
      </c>
      <c r="L22" s="429" t="s">
        <v>131</v>
      </c>
      <c r="M22" s="429" t="s">
        <v>131</v>
      </c>
      <c r="N22" s="429" t="s">
        <v>131</v>
      </c>
      <c r="O22" s="429" t="s">
        <v>131</v>
      </c>
      <c r="P22" s="429" t="s">
        <v>131</v>
      </c>
      <c r="Q22" s="429" t="s">
        <v>131</v>
      </c>
      <c r="R22" s="429" t="s">
        <v>131</v>
      </c>
      <c r="S22" s="429" t="s">
        <v>131</v>
      </c>
      <c r="T22" s="429" t="s">
        <v>131</v>
      </c>
      <c r="U22" s="867"/>
      <c r="V22" s="680"/>
      <c r="W22" s="873"/>
      <c r="X22" s="915"/>
      <c r="Y22" s="454" t="s">
        <v>131</v>
      </c>
      <c r="Z22" s="929"/>
      <c r="AA22" s="917"/>
      <c r="AB22" s="1148"/>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row>
    <row r="23" spans="1:79" s="13" customFormat="1" ht="24" customHeight="1">
      <c r="A23" s="156" t="s">
        <v>89</v>
      </c>
      <c r="B23" s="1020"/>
      <c r="C23" s="1023"/>
      <c r="D23" s="983"/>
      <c r="E23" s="988"/>
      <c r="F23" s="681"/>
      <c r="G23" s="887"/>
      <c r="H23" s="887"/>
      <c r="I23" s="887"/>
      <c r="J23" s="969"/>
      <c r="K23" s="434" t="s">
        <v>131</v>
      </c>
      <c r="L23" s="437" t="s">
        <v>131</v>
      </c>
      <c r="M23" s="437" t="s">
        <v>131</v>
      </c>
      <c r="N23" s="437" t="s">
        <v>131</v>
      </c>
      <c r="O23" s="437" t="s">
        <v>131</v>
      </c>
      <c r="P23" s="437" t="s">
        <v>131</v>
      </c>
      <c r="Q23" s="437" t="s">
        <v>131</v>
      </c>
      <c r="R23" s="437" t="s">
        <v>131</v>
      </c>
      <c r="S23" s="437">
        <v>39658</v>
      </c>
      <c r="T23" s="437">
        <v>39630</v>
      </c>
      <c r="U23" s="868"/>
      <c r="V23" s="681"/>
      <c r="W23" s="913"/>
      <c r="X23" s="934"/>
      <c r="Y23" s="444">
        <v>40066</v>
      </c>
      <c r="Z23" s="930"/>
      <c r="AA23" s="917"/>
      <c r="AB23" s="1149"/>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row>
    <row r="24" spans="1:79" s="13" customFormat="1" ht="24" customHeight="1">
      <c r="A24" s="156" t="s">
        <v>87</v>
      </c>
      <c r="B24" s="830">
        <v>7</v>
      </c>
      <c r="C24" s="1021" t="s">
        <v>286</v>
      </c>
      <c r="D24" s="981" t="s">
        <v>448</v>
      </c>
      <c r="E24" s="999">
        <v>168000</v>
      </c>
      <c r="F24" s="679" t="s">
        <v>415</v>
      </c>
      <c r="G24" s="885" t="s">
        <v>63</v>
      </c>
      <c r="H24" s="885" t="s">
        <v>71</v>
      </c>
      <c r="I24" s="885" t="s">
        <v>235</v>
      </c>
      <c r="J24" s="897" t="s">
        <v>131</v>
      </c>
      <c r="K24" s="426" t="s">
        <v>131</v>
      </c>
      <c r="L24" s="427" t="s">
        <v>131</v>
      </c>
      <c r="M24" s="427" t="s">
        <v>131</v>
      </c>
      <c r="N24" s="427" t="s">
        <v>131</v>
      </c>
      <c r="O24" s="438">
        <v>39593</v>
      </c>
      <c r="P24" s="438">
        <v>39555</v>
      </c>
      <c r="Q24" s="438">
        <v>39583</v>
      </c>
      <c r="R24" s="438">
        <v>39639</v>
      </c>
      <c r="S24" s="438">
        <v>39654</v>
      </c>
      <c r="T24" s="438">
        <v>39659</v>
      </c>
      <c r="U24" s="977"/>
      <c r="V24" s="978" t="s">
        <v>176</v>
      </c>
      <c r="W24" s="872" t="s">
        <v>233</v>
      </c>
      <c r="X24" s="914" t="s">
        <v>594</v>
      </c>
      <c r="Y24" s="467">
        <f>T26+364</f>
        <v>39994</v>
      </c>
      <c r="Z24" s="920">
        <v>36462500</v>
      </c>
      <c r="AA24" s="917" t="s">
        <v>155</v>
      </c>
      <c r="AB24" s="1147"/>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row>
    <row r="25" spans="1:79" s="13" customFormat="1" ht="24" customHeight="1">
      <c r="A25" s="156" t="s">
        <v>88</v>
      </c>
      <c r="B25" s="830"/>
      <c r="C25" s="1022"/>
      <c r="D25" s="982"/>
      <c r="E25" s="987"/>
      <c r="F25" s="680"/>
      <c r="G25" s="886"/>
      <c r="H25" s="886"/>
      <c r="I25" s="886"/>
      <c r="J25" s="898"/>
      <c r="K25" s="428" t="s">
        <v>131</v>
      </c>
      <c r="L25" s="429" t="s">
        <v>131</v>
      </c>
      <c r="M25" s="429" t="s">
        <v>131</v>
      </c>
      <c r="N25" s="428" t="s">
        <v>131</v>
      </c>
      <c r="O25" s="428" t="s">
        <v>131</v>
      </c>
      <c r="P25" s="428" t="s">
        <v>131</v>
      </c>
      <c r="Q25" s="428" t="s">
        <v>131</v>
      </c>
      <c r="R25" s="428" t="s">
        <v>131</v>
      </c>
      <c r="S25" s="428" t="s">
        <v>131</v>
      </c>
      <c r="T25" s="428" t="s">
        <v>131</v>
      </c>
      <c r="U25" s="892"/>
      <c r="V25" s="979"/>
      <c r="W25" s="873"/>
      <c r="X25" s="915"/>
      <c r="Y25" s="538" t="s">
        <v>131</v>
      </c>
      <c r="Z25" s="921"/>
      <c r="AA25" s="917"/>
      <c r="AB25" s="1148"/>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row>
    <row r="26" spans="1:79" s="13" customFormat="1" ht="24" customHeight="1">
      <c r="A26" s="156" t="s">
        <v>89</v>
      </c>
      <c r="B26" s="830"/>
      <c r="C26" s="1023"/>
      <c r="D26" s="983"/>
      <c r="E26" s="988"/>
      <c r="F26" s="681"/>
      <c r="G26" s="887"/>
      <c r="H26" s="887"/>
      <c r="I26" s="887"/>
      <c r="J26" s="969"/>
      <c r="K26" s="434" t="s">
        <v>131</v>
      </c>
      <c r="L26" s="437" t="s">
        <v>131</v>
      </c>
      <c r="M26" s="437" t="s">
        <v>131</v>
      </c>
      <c r="N26" s="434" t="s">
        <v>131</v>
      </c>
      <c r="O26" s="434" t="s">
        <v>131</v>
      </c>
      <c r="P26" s="434" t="s">
        <v>131</v>
      </c>
      <c r="Q26" s="434" t="s">
        <v>131</v>
      </c>
      <c r="R26" s="434" t="s">
        <v>131</v>
      </c>
      <c r="S26" s="443">
        <v>39756</v>
      </c>
      <c r="T26" s="443">
        <v>39630</v>
      </c>
      <c r="U26" s="893"/>
      <c r="V26" s="980"/>
      <c r="W26" s="913"/>
      <c r="X26" s="934"/>
      <c r="Y26" s="443">
        <v>40212</v>
      </c>
      <c r="Z26" s="927"/>
      <c r="AA26" s="917"/>
      <c r="AB26" s="1149"/>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row>
    <row r="27" spans="1:79" s="13" customFormat="1" ht="24" customHeight="1">
      <c r="A27" s="156" t="s">
        <v>87</v>
      </c>
      <c r="B27" s="1018">
        <v>8</v>
      </c>
      <c r="C27" s="1021" t="s">
        <v>287</v>
      </c>
      <c r="D27" s="981" t="s">
        <v>427</v>
      </c>
      <c r="E27" s="999">
        <v>20000</v>
      </c>
      <c r="F27" s="679" t="s">
        <v>415</v>
      </c>
      <c r="G27" s="885" t="s">
        <v>63</v>
      </c>
      <c r="H27" s="885" t="s">
        <v>71</v>
      </c>
      <c r="I27" s="885" t="s">
        <v>235</v>
      </c>
      <c r="J27" s="897" t="s">
        <v>131</v>
      </c>
      <c r="K27" s="426" t="s">
        <v>131</v>
      </c>
      <c r="L27" s="427" t="s">
        <v>131</v>
      </c>
      <c r="M27" s="427" t="s">
        <v>131</v>
      </c>
      <c r="N27" s="427" t="s">
        <v>131</v>
      </c>
      <c r="O27" s="427" t="s">
        <v>131</v>
      </c>
      <c r="P27" s="427" t="s">
        <v>131</v>
      </c>
      <c r="Q27" s="427" t="s">
        <v>131</v>
      </c>
      <c r="R27" s="427" t="s">
        <v>131</v>
      </c>
      <c r="S27" s="427" t="s">
        <v>131</v>
      </c>
      <c r="T27" s="427">
        <v>39661</v>
      </c>
      <c r="U27" s="900"/>
      <c r="V27" s="679" t="s">
        <v>415</v>
      </c>
      <c r="W27" s="872" t="s">
        <v>299</v>
      </c>
      <c r="X27" s="923" t="s">
        <v>570</v>
      </c>
      <c r="Y27" s="427">
        <v>40025</v>
      </c>
      <c r="Z27" s="920">
        <v>24000</v>
      </c>
      <c r="AA27" s="917" t="s">
        <v>155</v>
      </c>
      <c r="AB27" s="1147"/>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row>
    <row r="28" spans="1:79" s="13" customFormat="1" ht="24" customHeight="1">
      <c r="A28" s="156" t="s">
        <v>88</v>
      </c>
      <c r="B28" s="1019"/>
      <c r="C28" s="1022"/>
      <c r="D28" s="982"/>
      <c r="E28" s="987"/>
      <c r="F28" s="680"/>
      <c r="G28" s="886"/>
      <c r="H28" s="886"/>
      <c r="I28" s="886"/>
      <c r="J28" s="898"/>
      <c r="K28" s="428" t="s">
        <v>131</v>
      </c>
      <c r="L28" s="429" t="s">
        <v>131</v>
      </c>
      <c r="M28" s="429" t="s">
        <v>131</v>
      </c>
      <c r="N28" s="429" t="s">
        <v>131</v>
      </c>
      <c r="O28" s="429" t="s">
        <v>131</v>
      </c>
      <c r="P28" s="429" t="s">
        <v>131</v>
      </c>
      <c r="Q28" s="429" t="s">
        <v>131</v>
      </c>
      <c r="R28" s="429" t="s">
        <v>131</v>
      </c>
      <c r="S28" s="429" t="s">
        <v>131</v>
      </c>
      <c r="T28" s="429" t="s">
        <v>131</v>
      </c>
      <c r="U28" s="867"/>
      <c r="V28" s="680"/>
      <c r="W28" s="873"/>
      <c r="X28" s="924"/>
      <c r="Y28" s="429" t="s">
        <v>131</v>
      </c>
      <c r="Z28" s="921"/>
      <c r="AA28" s="917"/>
      <c r="AB28" s="1148"/>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row>
    <row r="29" spans="1:79" s="13" customFormat="1" ht="24" customHeight="1">
      <c r="A29" s="156" t="s">
        <v>89</v>
      </c>
      <c r="B29" s="1020"/>
      <c r="C29" s="1023"/>
      <c r="D29" s="983"/>
      <c r="E29" s="988"/>
      <c r="F29" s="681"/>
      <c r="G29" s="887"/>
      <c r="H29" s="887"/>
      <c r="I29" s="887"/>
      <c r="J29" s="969"/>
      <c r="K29" s="434" t="s">
        <v>131</v>
      </c>
      <c r="L29" s="437" t="s">
        <v>131</v>
      </c>
      <c r="M29" s="437" t="s">
        <v>131</v>
      </c>
      <c r="N29" s="437" t="s">
        <v>131</v>
      </c>
      <c r="O29" s="437" t="s">
        <v>131</v>
      </c>
      <c r="P29" s="437" t="s">
        <v>131</v>
      </c>
      <c r="Q29" s="437" t="s">
        <v>131</v>
      </c>
      <c r="R29" s="437" t="s">
        <v>131</v>
      </c>
      <c r="S29" s="447">
        <v>39781</v>
      </c>
      <c r="T29" s="437">
        <v>39661</v>
      </c>
      <c r="U29" s="868"/>
      <c r="V29" s="681"/>
      <c r="W29" s="913"/>
      <c r="X29" s="925"/>
      <c r="Y29" s="437">
        <v>40154</v>
      </c>
      <c r="Z29" s="927"/>
      <c r="AA29" s="917"/>
      <c r="AB29" s="1149"/>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row>
    <row r="30" spans="1:79" s="13" customFormat="1" ht="24" customHeight="1">
      <c r="A30" s="156" t="s">
        <v>87</v>
      </c>
      <c r="B30" s="830">
        <v>9</v>
      </c>
      <c r="C30" s="1021" t="s">
        <v>288</v>
      </c>
      <c r="D30" s="981" t="s">
        <v>221</v>
      </c>
      <c r="E30" s="999">
        <v>20000</v>
      </c>
      <c r="F30" s="679" t="s">
        <v>415</v>
      </c>
      <c r="G30" s="885" t="s">
        <v>63</v>
      </c>
      <c r="H30" s="885" t="s">
        <v>71</v>
      </c>
      <c r="I30" s="885" t="s">
        <v>235</v>
      </c>
      <c r="J30" s="897" t="s">
        <v>131</v>
      </c>
      <c r="K30" s="426" t="s">
        <v>131</v>
      </c>
      <c r="L30" s="427" t="s">
        <v>131</v>
      </c>
      <c r="M30" s="427" t="s">
        <v>131</v>
      </c>
      <c r="N30" s="427" t="s">
        <v>131</v>
      </c>
      <c r="O30" s="427" t="s">
        <v>131</v>
      </c>
      <c r="P30" s="427" t="s">
        <v>131</v>
      </c>
      <c r="Q30" s="427" t="s">
        <v>131</v>
      </c>
      <c r="R30" s="427" t="s">
        <v>131</v>
      </c>
      <c r="S30" s="427" t="s">
        <v>131</v>
      </c>
      <c r="T30" s="427">
        <v>39661</v>
      </c>
      <c r="U30" s="900"/>
      <c r="V30" s="679" t="s">
        <v>415</v>
      </c>
      <c r="W30" s="872" t="s">
        <v>188</v>
      </c>
      <c r="X30" s="923" t="s">
        <v>593</v>
      </c>
      <c r="Y30" s="427">
        <v>40025</v>
      </c>
      <c r="Z30" s="920">
        <v>24000</v>
      </c>
      <c r="AA30" s="917" t="s">
        <v>155</v>
      </c>
      <c r="AB30" s="1147"/>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row>
    <row r="31" spans="1:79" s="13" customFormat="1" ht="24" customHeight="1">
      <c r="A31" s="156" t="s">
        <v>88</v>
      </c>
      <c r="B31" s="830"/>
      <c r="C31" s="1022"/>
      <c r="D31" s="982"/>
      <c r="E31" s="987"/>
      <c r="F31" s="680"/>
      <c r="G31" s="886"/>
      <c r="H31" s="886"/>
      <c r="I31" s="886"/>
      <c r="J31" s="898"/>
      <c r="K31" s="428" t="s">
        <v>131</v>
      </c>
      <c r="L31" s="429" t="s">
        <v>131</v>
      </c>
      <c r="M31" s="429" t="s">
        <v>131</v>
      </c>
      <c r="N31" s="429" t="s">
        <v>131</v>
      </c>
      <c r="O31" s="429" t="s">
        <v>131</v>
      </c>
      <c r="P31" s="429" t="s">
        <v>131</v>
      </c>
      <c r="Q31" s="429" t="s">
        <v>131</v>
      </c>
      <c r="R31" s="429" t="s">
        <v>131</v>
      </c>
      <c r="S31" s="429" t="s">
        <v>131</v>
      </c>
      <c r="T31" s="429" t="s">
        <v>131</v>
      </c>
      <c r="U31" s="867"/>
      <c r="V31" s="680"/>
      <c r="W31" s="873"/>
      <c r="X31" s="924"/>
      <c r="Y31" s="429"/>
      <c r="Z31" s="921"/>
      <c r="AA31" s="917"/>
      <c r="AB31" s="1148"/>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row>
    <row r="32" spans="1:79" s="13" customFormat="1" ht="24" customHeight="1">
      <c r="A32" s="156" t="s">
        <v>89</v>
      </c>
      <c r="B32" s="830"/>
      <c r="C32" s="1023"/>
      <c r="D32" s="983"/>
      <c r="E32" s="988"/>
      <c r="F32" s="681"/>
      <c r="G32" s="887"/>
      <c r="H32" s="887"/>
      <c r="I32" s="887"/>
      <c r="J32" s="969"/>
      <c r="K32" s="434" t="s">
        <v>131</v>
      </c>
      <c r="L32" s="437" t="s">
        <v>131</v>
      </c>
      <c r="M32" s="437" t="s">
        <v>131</v>
      </c>
      <c r="N32" s="437" t="s">
        <v>131</v>
      </c>
      <c r="O32" s="437" t="s">
        <v>131</v>
      </c>
      <c r="P32" s="437" t="s">
        <v>131</v>
      </c>
      <c r="Q32" s="437" t="s">
        <v>131</v>
      </c>
      <c r="R32" s="437" t="s">
        <v>131</v>
      </c>
      <c r="S32" s="447">
        <v>39781</v>
      </c>
      <c r="T32" s="437">
        <v>39661</v>
      </c>
      <c r="U32" s="868"/>
      <c r="V32" s="681"/>
      <c r="W32" s="913"/>
      <c r="X32" s="925"/>
      <c r="Y32" s="437">
        <v>40155</v>
      </c>
      <c r="Z32" s="927"/>
      <c r="AA32" s="917"/>
      <c r="AB32" s="1149"/>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row>
    <row r="33" spans="1:79" s="13" customFormat="1" ht="24" customHeight="1">
      <c r="A33" s="156" t="s">
        <v>87</v>
      </c>
      <c r="B33" s="1018">
        <v>10</v>
      </c>
      <c r="C33" s="1021" t="s">
        <v>289</v>
      </c>
      <c r="D33" s="981" t="s">
        <v>423</v>
      </c>
      <c r="E33" s="999">
        <v>20000</v>
      </c>
      <c r="F33" s="679" t="s">
        <v>415</v>
      </c>
      <c r="G33" s="885" t="s">
        <v>63</v>
      </c>
      <c r="H33" s="885" t="s">
        <v>71</v>
      </c>
      <c r="I33" s="885" t="s">
        <v>235</v>
      </c>
      <c r="J33" s="897" t="s">
        <v>131</v>
      </c>
      <c r="K33" s="426" t="s">
        <v>131</v>
      </c>
      <c r="L33" s="427" t="s">
        <v>131</v>
      </c>
      <c r="M33" s="427" t="s">
        <v>131</v>
      </c>
      <c r="N33" s="427" t="s">
        <v>131</v>
      </c>
      <c r="O33" s="427" t="s">
        <v>131</v>
      </c>
      <c r="P33" s="427" t="s">
        <v>131</v>
      </c>
      <c r="Q33" s="427" t="s">
        <v>131</v>
      </c>
      <c r="R33" s="427" t="s">
        <v>131</v>
      </c>
      <c r="S33" s="448" t="s">
        <v>131</v>
      </c>
      <c r="T33" s="427">
        <v>39661</v>
      </c>
      <c r="U33" s="900"/>
      <c r="V33" s="679" t="s">
        <v>415</v>
      </c>
      <c r="W33" s="872" t="s">
        <v>187</v>
      </c>
      <c r="X33" s="923" t="s">
        <v>592</v>
      </c>
      <c r="Y33" s="427">
        <v>40025</v>
      </c>
      <c r="Z33" s="920">
        <v>24000</v>
      </c>
      <c r="AA33" s="917" t="s">
        <v>155</v>
      </c>
      <c r="AB33" s="1147"/>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row>
    <row r="34" spans="1:79" s="13" customFormat="1" ht="24" customHeight="1">
      <c r="A34" s="156" t="s">
        <v>88</v>
      </c>
      <c r="B34" s="1019"/>
      <c r="C34" s="1022"/>
      <c r="D34" s="982"/>
      <c r="E34" s="987"/>
      <c r="F34" s="680"/>
      <c r="G34" s="886"/>
      <c r="H34" s="886"/>
      <c r="I34" s="886"/>
      <c r="J34" s="898"/>
      <c r="K34" s="428" t="s">
        <v>131</v>
      </c>
      <c r="L34" s="429" t="s">
        <v>131</v>
      </c>
      <c r="M34" s="429" t="s">
        <v>131</v>
      </c>
      <c r="N34" s="429" t="s">
        <v>131</v>
      </c>
      <c r="O34" s="429" t="s">
        <v>131</v>
      </c>
      <c r="P34" s="429" t="s">
        <v>131</v>
      </c>
      <c r="Q34" s="429" t="s">
        <v>131</v>
      </c>
      <c r="R34" s="429" t="s">
        <v>131</v>
      </c>
      <c r="S34" s="429" t="s">
        <v>131</v>
      </c>
      <c r="T34" s="429" t="s">
        <v>131</v>
      </c>
      <c r="U34" s="867"/>
      <c r="V34" s="680"/>
      <c r="W34" s="873"/>
      <c r="X34" s="924"/>
      <c r="Y34" s="429">
        <v>40177</v>
      </c>
      <c r="Z34" s="921"/>
      <c r="AA34" s="917"/>
      <c r="AB34" s="1148"/>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row>
    <row r="35" spans="1:79" s="13" customFormat="1" ht="24" customHeight="1">
      <c r="A35" s="156" t="s">
        <v>89</v>
      </c>
      <c r="B35" s="1020"/>
      <c r="C35" s="1023"/>
      <c r="D35" s="983"/>
      <c r="E35" s="988"/>
      <c r="F35" s="681"/>
      <c r="G35" s="887"/>
      <c r="H35" s="887"/>
      <c r="I35" s="887"/>
      <c r="J35" s="969"/>
      <c r="K35" s="434" t="s">
        <v>131</v>
      </c>
      <c r="L35" s="437" t="s">
        <v>131</v>
      </c>
      <c r="M35" s="437" t="s">
        <v>131</v>
      </c>
      <c r="N35" s="437" t="s">
        <v>131</v>
      </c>
      <c r="O35" s="437" t="s">
        <v>131</v>
      </c>
      <c r="P35" s="437" t="s">
        <v>131</v>
      </c>
      <c r="Q35" s="437" t="s">
        <v>131</v>
      </c>
      <c r="R35" s="437" t="s">
        <v>131</v>
      </c>
      <c r="S35" s="447">
        <v>39799</v>
      </c>
      <c r="T35" s="437">
        <v>39661</v>
      </c>
      <c r="U35" s="868"/>
      <c r="V35" s="681"/>
      <c r="W35" s="913"/>
      <c r="X35" s="925"/>
      <c r="Y35" s="437">
        <v>40313</v>
      </c>
      <c r="Z35" s="927"/>
      <c r="AA35" s="917"/>
      <c r="AB35" s="1149"/>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row>
    <row r="36" spans="1:79" s="13" customFormat="1" ht="24" customHeight="1">
      <c r="A36" s="156" t="s">
        <v>87</v>
      </c>
      <c r="B36" s="830">
        <v>11</v>
      </c>
      <c r="C36" s="1021" t="s">
        <v>290</v>
      </c>
      <c r="D36" s="981" t="s">
        <v>222</v>
      </c>
      <c r="E36" s="999">
        <v>20000</v>
      </c>
      <c r="F36" s="679" t="s">
        <v>415</v>
      </c>
      <c r="G36" s="885" t="s">
        <v>63</v>
      </c>
      <c r="H36" s="885" t="s">
        <v>71</v>
      </c>
      <c r="I36" s="885" t="s">
        <v>235</v>
      </c>
      <c r="J36" s="897" t="s">
        <v>131</v>
      </c>
      <c r="K36" s="426" t="s">
        <v>131</v>
      </c>
      <c r="L36" s="427" t="s">
        <v>131</v>
      </c>
      <c r="M36" s="427" t="s">
        <v>131</v>
      </c>
      <c r="N36" s="427" t="s">
        <v>131</v>
      </c>
      <c r="O36" s="427" t="s">
        <v>131</v>
      </c>
      <c r="P36" s="427" t="s">
        <v>131</v>
      </c>
      <c r="Q36" s="427" t="s">
        <v>131</v>
      </c>
      <c r="R36" s="427" t="s">
        <v>131</v>
      </c>
      <c r="S36" s="427" t="s">
        <v>131</v>
      </c>
      <c r="T36" s="427">
        <v>39661</v>
      </c>
      <c r="U36" s="900"/>
      <c r="V36" s="679" t="s">
        <v>415</v>
      </c>
      <c r="W36" s="872" t="s">
        <v>185</v>
      </c>
      <c r="X36" s="923" t="s">
        <v>562</v>
      </c>
      <c r="Y36" s="427">
        <v>40025</v>
      </c>
      <c r="Z36" s="920">
        <v>24000</v>
      </c>
      <c r="AA36" s="917" t="s">
        <v>155</v>
      </c>
      <c r="AB36" s="1147"/>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row>
    <row r="37" spans="1:79" s="13" customFormat="1" ht="24" customHeight="1">
      <c r="A37" s="156" t="s">
        <v>88</v>
      </c>
      <c r="B37" s="830"/>
      <c r="C37" s="1022"/>
      <c r="D37" s="982"/>
      <c r="E37" s="987"/>
      <c r="F37" s="680"/>
      <c r="G37" s="886"/>
      <c r="H37" s="886"/>
      <c r="I37" s="886"/>
      <c r="J37" s="898"/>
      <c r="K37" s="428" t="s">
        <v>131</v>
      </c>
      <c r="L37" s="429" t="s">
        <v>131</v>
      </c>
      <c r="M37" s="429" t="s">
        <v>131</v>
      </c>
      <c r="N37" s="429" t="s">
        <v>131</v>
      </c>
      <c r="O37" s="429" t="s">
        <v>131</v>
      </c>
      <c r="P37" s="429" t="s">
        <v>131</v>
      </c>
      <c r="Q37" s="429" t="s">
        <v>131</v>
      </c>
      <c r="R37" s="429" t="s">
        <v>131</v>
      </c>
      <c r="S37" s="429" t="s">
        <v>131</v>
      </c>
      <c r="T37" s="429" t="s">
        <v>131</v>
      </c>
      <c r="U37" s="867"/>
      <c r="V37" s="680"/>
      <c r="W37" s="873"/>
      <c r="X37" s="924"/>
      <c r="Y37" s="429">
        <v>40177</v>
      </c>
      <c r="Z37" s="921"/>
      <c r="AA37" s="917"/>
      <c r="AB37" s="1148"/>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row>
    <row r="38" spans="1:79" s="13" customFormat="1" ht="24" customHeight="1">
      <c r="A38" s="156" t="s">
        <v>89</v>
      </c>
      <c r="B38" s="830"/>
      <c r="C38" s="1023"/>
      <c r="D38" s="983"/>
      <c r="E38" s="988"/>
      <c r="F38" s="681"/>
      <c r="G38" s="887"/>
      <c r="H38" s="887"/>
      <c r="I38" s="887"/>
      <c r="J38" s="969"/>
      <c r="K38" s="434" t="s">
        <v>131</v>
      </c>
      <c r="L38" s="437" t="s">
        <v>131</v>
      </c>
      <c r="M38" s="437" t="s">
        <v>131</v>
      </c>
      <c r="N38" s="437" t="s">
        <v>131</v>
      </c>
      <c r="O38" s="437" t="s">
        <v>131</v>
      </c>
      <c r="P38" s="437" t="s">
        <v>131</v>
      </c>
      <c r="Q38" s="437" t="s">
        <v>131</v>
      </c>
      <c r="R38" s="437" t="s">
        <v>131</v>
      </c>
      <c r="S38" s="447">
        <v>39799</v>
      </c>
      <c r="T38" s="437">
        <v>39661</v>
      </c>
      <c r="U38" s="868"/>
      <c r="V38" s="681"/>
      <c r="W38" s="913"/>
      <c r="X38" s="925"/>
      <c r="Y38" s="437">
        <v>40313</v>
      </c>
      <c r="Z38" s="927"/>
      <c r="AA38" s="917"/>
      <c r="AB38" s="1149"/>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row>
    <row r="39" spans="1:79" s="13" customFormat="1" ht="24" customHeight="1">
      <c r="A39" s="156" t="s">
        <v>87</v>
      </c>
      <c r="B39" s="1018">
        <v>12</v>
      </c>
      <c r="C39" s="1021" t="s">
        <v>291</v>
      </c>
      <c r="D39" s="981" t="s">
        <v>422</v>
      </c>
      <c r="E39" s="999">
        <v>20000</v>
      </c>
      <c r="F39" s="679" t="s">
        <v>415</v>
      </c>
      <c r="G39" s="885" t="s">
        <v>63</v>
      </c>
      <c r="H39" s="885" t="s">
        <v>71</v>
      </c>
      <c r="I39" s="885" t="s">
        <v>235</v>
      </c>
      <c r="J39" s="897" t="s">
        <v>131</v>
      </c>
      <c r="K39" s="426" t="s">
        <v>131</v>
      </c>
      <c r="L39" s="427" t="s">
        <v>131</v>
      </c>
      <c r="M39" s="427" t="s">
        <v>131</v>
      </c>
      <c r="N39" s="427" t="s">
        <v>131</v>
      </c>
      <c r="O39" s="427" t="s">
        <v>131</v>
      </c>
      <c r="P39" s="427" t="s">
        <v>131</v>
      </c>
      <c r="Q39" s="427" t="s">
        <v>131</v>
      </c>
      <c r="R39" s="427" t="s">
        <v>131</v>
      </c>
      <c r="S39" s="448" t="s">
        <v>131</v>
      </c>
      <c r="T39" s="427">
        <v>39661</v>
      </c>
      <c r="U39" s="900"/>
      <c r="V39" s="679" t="s">
        <v>415</v>
      </c>
      <c r="W39" s="872" t="s">
        <v>186</v>
      </c>
      <c r="X39" s="923" t="s">
        <v>592</v>
      </c>
      <c r="Y39" s="427">
        <v>40025</v>
      </c>
      <c r="Z39" s="920">
        <v>24000</v>
      </c>
      <c r="AA39" s="917" t="s">
        <v>155</v>
      </c>
      <c r="AB39" s="1147"/>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row>
    <row r="40" spans="1:79" s="13" customFormat="1" ht="24" customHeight="1">
      <c r="A40" s="156" t="s">
        <v>88</v>
      </c>
      <c r="B40" s="1019"/>
      <c r="C40" s="1022"/>
      <c r="D40" s="982"/>
      <c r="E40" s="987"/>
      <c r="F40" s="680"/>
      <c r="G40" s="886"/>
      <c r="H40" s="886"/>
      <c r="I40" s="886"/>
      <c r="J40" s="898"/>
      <c r="K40" s="428" t="s">
        <v>131</v>
      </c>
      <c r="L40" s="429" t="s">
        <v>131</v>
      </c>
      <c r="M40" s="429" t="s">
        <v>131</v>
      </c>
      <c r="N40" s="429" t="s">
        <v>131</v>
      </c>
      <c r="O40" s="429" t="s">
        <v>131</v>
      </c>
      <c r="P40" s="429" t="s">
        <v>131</v>
      </c>
      <c r="Q40" s="429" t="s">
        <v>131</v>
      </c>
      <c r="R40" s="429" t="s">
        <v>131</v>
      </c>
      <c r="S40" s="449" t="s">
        <v>131</v>
      </c>
      <c r="T40" s="429" t="s">
        <v>131</v>
      </c>
      <c r="U40" s="867"/>
      <c r="V40" s="680"/>
      <c r="W40" s="873"/>
      <c r="X40" s="924"/>
      <c r="Y40" s="429">
        <v>40177</v>
      </c>
      <c r="Z40" s="921"/>
      <c r="AA40" s="917"/>
      <c r="AB40" s="1148"/>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row>
    <row r="41" spans="1:79" s="13" customFormat="1" ht="24" customHeight="1">
      <c r="A41" s="156" t="s">
        <v>89</v>
      </c>
      <c r="B41" s="1020"/>
      <c r="C41" s="1023"/>
      <c r="D41" s="983"/>
      <c r="E41" s="988"/>
      <c r="F41" s="681"/>
      <c r="G41" s="887"/>
      <c r="H41" s="887"/>
      <c r="I41" s="887"/>
      <c r="J41" s="969"/>
      <c r="K41" s="434" t="s">
        <v>131</v>
      </c>
      <c r="L41" s="437" t="s">
        <v>131</v>
      </c>
      <c r="M41" s="437" t="s">
        <v>131</v>
      </c>
      <c r="N41" s="437" t="s">
        <v>131</v>
      </c>
      <c r="O41" s="437" t="s">
        <v>131</v>
      </c>
      <c r="P41" s="437" t="s">
        <v>131</v>
      </c>
      <c r="Q41" s="437" t="s">
        <v>131</v>
      </c>
      <c r="R41" s="437" t="s">
        <v>131</v>
      </c>
      <c r="S41" s="447">
        <v>39799</v>
      </c>
      <c r="T41" s="437">
        <v>39661</v>
      </c>
      <c r="U41" s="968"/>
      <c r="V41" s="681"/>
      <c r="W41" s="913"/>
      <c r="X41" s="925"/>
      <c r="Y41" s="437">
        <v>40313</v>
      </c>
      <c r="Z41" s="927"/>
      <c r="AA41" s="917"/>
      <c r="AB41" s="1149"/>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row>
    <row r="42" spans="1:79" s="13" customFormat="1" ht="24" customHeight="1">
      <c r="A42" s="156" t="s">
        <v>87</v>
      </c>
      <c r="B42" s="830">
        <v>13</v>
      </c>
      <c r="C42" s="1021" t="s">
        <v>280</v>
      </c>
      <c r="D42" s="981" t="s">
        <v>447</v>
      </c>
      <c r="E42" s="999">
        <v>336000</v>
      </c>
      <c r="F42" s="679" t="s">
        <v>415</v>
      </c>
      <c r="G42" s="885" t="s">
        <v>63</v>
      </c>
      <c r="H42" s="885" t="s">
        <v>71</v>
      </c>
      <c r="I42" s="885" t="s">
        <v>235</v>
      </c>
      <c r="J42" s="897" t="s">
        <v>131</v>
      </c>
      <c r="K42" s="426" t="s">
        <v>131</v>
      </c>
      <c r="L42" s="427" t="s">
        <v>131</v>
      </c>
      <c r="M42" s="427">
        <v>39301</v>
      </c>
      <c r="N42" s="427" t="s">
        <v>131</v>
      </c>
      <c r="O42" s="427" t="s">
        <v>131</v>
      </c>
      <c r="P42" s="427" t="s">
        <v>131</v>
      </c>
      <c r="Q42" s="427" t="s">
        <v>131</v>
      </c>
      <c r="R42" s="427" t="s">
        <v>131</v>
      </c>
      <c r="S42" s="427">
        <f>M42+15</f>
        <v>39316</v>
      </c>
      <c r="T42" s="427">
        <f>S42+7</f>
        <v>39323</v>
      </c>
      <c r="U42" s="900"/>
      <c r="V42" s="679" t="s">
        <v>415</v>
      </c>
      <c r="W42" s="849" t="s">
        <v>293</v>
      </c>
      <c r="X42" s="923" t="s">
        <v>497</v>
      </c>
      <c r="Y42" s="429">
        <v>41273</v>
      </c>
      <c r="Z42" s="920">
        <v>330012</v>
      </c>
      <c r="AA42" s="917" t="s">
        <v>155</v>
      </c>
      <c r="AB42" s="1170" t="s">
        <v>476</v>
      </c>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row>
    <row r="43" spans="1:79" s="13" customFormat="1" ht="24" customHeight="1">
      <c r="A43" s="156" t="s">
        <v>88</v>
      </c>
      <c r="B43" s="830"/>
      <c r="C43" s="1022"/>
      <c r="D43" s="982"/>
      <c r="E43" s="987"/>
      <c r="F43" s="680"/>
      <c r="G43" s="886"/>
      <c r="H43" s="886"/>
      <c r="I43" s="886"/>
      <c r="J43" s="898"/>
      <c r="K43" s="428" t="s">
        <v>131</v>
      </c>
      <c r="L43" s="429" t="s">
        <v>131</v>
      </c>
      <c r="M43" s="429" t="s">
        <v>131</v>
      </c>
      <c r="N43" s="429" t="s">
        <v>131</v>
      </c>
      <c r="O43" s="429" t="s">
        <v>131</v>
      </c>
      <c r="P43" s="429" t="s">
        <v>131</v>
      </c>
      <c r="Q43" s="429" t="s">
        <v>131</v>
      </c>
      <c r="R43" s="429" t="s">
        <v>131</v>
      </c>
      <c r="S43" s="428" t="s">
        <v>131</v>
      </c>
      <c r="T43" s="429" t="s">
        <v>131</v>
      </c>
      <c r="U43" s="867"/>
      <c r="V43" s="680"/>
      <c r="W43" s="850"/>
      <c r="X43" s="924"/>
      <c r="Y43" s="429" t="s">
        <v>131</v>
      </c>
      <c r="Z43" s="921"/>
      <c r="AA43" s="917"/>
      <c r="AB43" s="1148"/>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row>
    <row r="44" spans="1:79" s="13" customFormat="1" ht="24" customHeight="1">
      <c r="A44" s="156" t="s">
        <v>89</v>
      </c>
      <c r="B44" s="830"/>
      <c r="C44" s="1023"/>
      <c r="D44" s="983"/>
      <c r="E44" s="988"/>
      <c r="F44" s="681"/>
      <c r="G44" s="887"/>
      <c r="H44" s="887"/>
      <c r="I44" s="887"/>
      <c r="J44" s="969"/>
      <c r="K44" s="434" t="s">
        <v>131</v>
      </c>
      <c r="L44" s="437" t="s">
        <v>131</v>
      </c>
      <c r="M44" s="443">
        <v>39323</v>
      </c>
      <c r="N44" s="437" t="s">
        <v>131</v>
      </c>
      <c r="O44" s="437" t="s">
        <v>131</v>
      </c>
      <c r="P44" s="431" t="s">
        <v>131</v>
      </c>
      <c r="Q44" s="431" t="s">
        <v>131</v>
      </c>
      <c r="R44" s="431" t="s">
        <v>131</v>
      </c>
      <c r="S44" s="431">
        <v>39663</v>
      </c>
      <c r="T44" s="431">
        <v>39685</v>
      </c>
      <c r="U44" s="968"/>
      <c r="V44" s="681"/>
      <c r="W44" s="859"/>
      <c r="X44" s="925"/>
      <c r="Y44" s="437">
        <v>41274</v>
      </c>
      <c r="Z44" s="927"/>
      <c r="AA44" s="917"/>
      <c r="AB44" s="1149"/>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row>
    <row r="45" spans="1:79" s="13" customFormat="1" ht="24" customHeight="1">
      <c r="A45" s="156" t="s">
        <v>87</v>
      </c>
      <c r="B45" s="1018">
        <v>14</v>
      </c>
      <c r="C45" s="1021" t="s">
        <v>219</v>
      </c>
      <c r="D45" s="981" t="s">
        <v>368</v>
      </c>
      <c r="E45" s="999">
        <v>120000</v>
      </c>
      <c r="F45" s="679" t="s">
        <v>415</v>
      </c>
      <c r="G45" s="885" t="s">
        <v>63</v>
      </c>
      <c r="H45" s="885" t="s">
        <v>71</v>
      </c>
      <c r="I45" s="885" t="s">
        <v>56</v>
      </c>
      <c r="J45" s="438">
        <v>39488</v>
      </c>
      <c r="K45" s="438">
        <f>J45+14</f>
        <v>39502</v>
      </c>
      <c r="L45" s="438">
        <f>K45+7</f>
        <v>39509</v>
      </c>
      <c r="M45" s="427" t="s">
        <v>131</v>
      </c>
      <c r="N45" s="426" t="s">
        <v>131</v>
      </c>
      <c r="O45" s="450">
        <f>L45+14</f>
        <v>39523</v>
      </c>
      <c r="P45" s="442">
        <f>O45+7</f>
        <v>39530</v>
      </c>
      <c r="Q45" s="442">
        <f>P45+30</f>
        <v>39560</v>
      </c>
      <c r="R45" s="442">
        <f>Q45+14</f>
        <v>39574</v>
      </c>
      <c r="S45" s="442">
        <f>R45+8</f>
        <v>39582</v>
      </c>
      <c r="T45" s="432">
        <f>S45+14</f>
        <v>39596</v>
      </c>
      <c r="U45" s="974"/>
      <c r="V45" s="679" t="s">
        <v>415</v>
      </c>
      <c r="W45" s="863" t="s">
        <v>347</v>
      </c>
      <c r="X45" s="914" t="s">
        <v>442</v>
      </c>
      <c r="Y45" s="459">
        <v>40851</v>
      </c>
      <c r="Z45" s="920">
        <v>217850</v>
      </c>
      <c r="AA45" s="917" t="s">
        <v>155</v>
      </c>
      <c r="AB45" s="1167" t="s">
        <v>532</v>
      </c>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row>
    <row r="46" spans="1:79" s="13" customFormat="1" ht="24" customHeight="1">
      <c r="A46" s="156" t="s">
        <v>88</v>
      </c>
      <c r="B46" s="1019"/>
      <c r="C46" s="1022"/>
      <c r="D46" s="982"/>
      <c r="E46" s="987"/>
      <c r="F46" s="680"/>
      <c r="G46" s="886"/>
      <c r="H46" s="886"/>
      <c r="I46" s="886"/>
      <c r="J46" s="428" t="s">
        <v>131</v>
      </c>
      <c r="K46" s="428" t="s">
        <v>131</v>
      </c>
      <c r="L46" s="428" t="s">
        <v>131</v>
      </c>
      <c r="M46" s="429" t="s">
        <v>131</v>
      </c>
      <c r="N46" s="428" t="s">
        <v>131</v>
      </c>
      <c r="O46" s="451" t="s">
        <v>131</v>
      </c>
      <c r="P46" s="452" t="s">
        <v>131</v>
      </c>
      <c r="Q46" s="452" t="s">
        <v>131</v>
      </c>
      <c r="R46" s="452" t="s">
        <v>131</v>
      </c>
      <c r="S46" s="452" t="s">
        <v>131</v>
      </c>
      <c r="T46" s="452" t="s">
        <v>131</v>
      </c>
      <c r="U46" s="975"/>
      <c r="V46" s="680"/>
      <c r="W46" s="864"/>
      <c r="X46" s="915"/>
      <c r="Y46" s="538" t="s">
        <v>131</v>
      </c>
      <c r="Z46" s="921"/>
      <c r="AA46" s="917"/>
      <c r="AB46" s="1168"/>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row>
    <row r="47" spans="1:79" s="13" customFormat="1" ht="24" customHeight="1">
      <c r="A47" s="156" t="s">
        <v>89</v>
      </c>
      <c r="B47" s="1020"/>
      <c r="C47" s="1023"/>
      <c r="D47" s="983"/>
      <c r="E47" s="988"/>
      <c r="F47" s="681"/>
      <c r="G47" s="887"/>
      <c r="H47" s="887"/>
      <c r="I47" s="887"/>
      <c r="J47" s="443">
        <v>39479</v>
      </c>
      <c r="K47" s="443">
        <v>39539</v>
      </c>
      <c r="L47" s="443">
        <v>39564</v>
      </c>
      <c r="M47" s="437" t="s">
        <v>131</v>
      </c>
      <c r="N47" s="443">
        <v>39561</v>
      </c>
      <c r="O47" s="453">
        <v>39575</v>
      </c>
      <c r="P47" s="444">
        <v>39578</v>
      </c>
      <c r="Q47" s="444">
        <v>39610</v>
      </c>
      <c r="R47" s="444">
        <v>39636</v>
      </c>
      <c r="S47" s="444">
        <v>39693</v>
      </c>
      <c r="T47" s="454">
        <v>39711</v>
      </c>
      <c r="U47" s="976"/>
      <c r="V47" s="681"/>
      <c r="W47" s="865"/>
      <c r="X47" s="934"/>
      <c r="Y47" s="443">
        <v>41157</v>
      </c>
      <c r="Z47" s="927"/>
      <c r="AA47" s="917"/>
      <c r="AB47" s="1169"/>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row>
    <row r="48" spans="1:79" s="18" customFormat="1" ht="24" customHeight="1">
      <c r="A48" s="156" t="s">
        <v>87</v>
      </c>
      <c r="B48" s="830">
        <v>15</v>
      </c>
      <c r="C48" s="1021" t="s">
        <v>217</v>
      </c>
      <c r="D48" s="981" t="s">
        <v>381</v>
      </c>
      <c r="E48" s="999">
        <v>12500</v>
      </c>
      <c r="F48" s="679" t="s">
        <v>415</v>
      </c>
      <c r="G48" s="885" t="s">
        <v>64</v>
      </c>
      <c r="H48" s="885" t="s">
        <v>72</v>
      </c>
      <c r="I48" s="885" t="s">
        <v>153</v>
      </c>
      <c r="J48" s="897" t="s">
        <v>131</v>
      </c>
      <c r="K48" s="427" t="s">
        <v>131</v>
      </c>
      <c r="L48" s="427" t="s">
        <v>131</v>
      </c>
      <c r="M48" s="427" t="s">
        <v>131</v>
      </c>
      <c r="N48" s="427" t="s">
        <v>131</v>
      </c>
      <c r="O48" s="427" t="s">
        <v>131</v>
      </c>
      <c r="P48" s="436" t="s">
        <v>131</v>
      </c>
      <c r="Q48" s="436" t="s">
        <v>131</v>
      </c>
      <c r="R48" s="436" t="s">
        <v>131</v>
      </c>
      <c r="S48" s="455" t="s">
        <v>131</v>
      </c>
      <c r="T48" s="456" t="s">
        <v>131</v>
      </c>
      <c r="U48" s="875"/>
      <c r="V48" s="679" t="s">
        <v>415</v>
      </c>
      <c r="W48" s="863" t="s">
        <v>349</v>
      </c>
      <c r="X48" s="914" t="s">
        <v>591</v>
      </c>
      <c r="Y48" s="539" t="s">
        <v>131</v>
      </c>
      <c r="Z48" s="920">
        <v>12500</v>
      </c>
      <c r="AA48" s="917" t="s">
        <v>155</v>
      </c>
      <c r="AB48" s="614" t="s">
        <v>531</v>
      </c>
    </row>
    <row r="49" spans="1:79" s="13" customFormat="1" ht="24" customHeight="1">
      <c r="A49" s="156" t="s">
        <v>88</v>
      </c>
      <c r="B49" s="830"/>
      <c r="C49" s="1022"/>
      <c r="D49" s="982"/>
      <c r="E49" s="987"/>
      <c r="F49" s="680"/>
      <c r="G49" s="886"/>
      <c r="H49" s="886"/>
      <c r="I49" s="886"/>
      <c r="J49" s="898"/>
      <c r="K49" s="429">
        <v>40550</v>
      </c>
      <c r="L49" s="429" t="s">
        <v>131</v>
      </c>
      <c r="M49" s="429" t="s">
        <v>131</v>
      </c>
      <c r="N49" s="429" t="s">
        <v>131</v>
      </c>
      <c r="O49" s="429" t="s">
        <v>131</v>
      </c>
      <c r="P49" s="429" t="s">
        <v>131</v>
      </c>
      <c r="Q49" s="429" t="s">
        <v>131</v>
      </c>
      <c r="R49" s="429" t="s">
        <v>131</v>
      </c>
      <c r="S49" s="457" t="s">
        <v>131</v>
      </c>
      <c r="T49" s="454" t="s">
        <v>131</v>
      </c>
      <c r="U49" s="876"/>
      <c r="V49" s="680"/>
      <c r="W49" s="864"/>
      <c r="X49" s="915"/>
      <c r="Y49" s="467">
        <v>40724</v>
      </c>
      <c r="Z49" s="921"/>
      <c r="AA49" s="917"/>
      <c r="AB49" s="6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row>
    <row r="50" spans="1:79" s="13" customFormat="1" ht="24" customHeight="1">
      <c r="A50" s="153" t="s">
        <v>89</v>
      </c>
      <c r="B50" s="830"/>
      <c r="C50" s="1023"/>
      <c r="D50" s="983"/>
      <c r="E50" s="988"/>
      <c r="F50" s="681"/>
      <c r="G50" s="887"/>
      <c r="H50" s="887"/>
      <c r="I50" s="887"/>
      <c r="J50" s="969"/>
      <c r="K50" s="434" t="s">
        <v>131</v>
      </c>
      <c r="L50" s="443" t="s">
        <v>131</v>
      </c>
      <c r="M50" s="443" t="s">
        <v>131</v>
      </c>
      <c r="N50" s="443" t="s">
        <v>131</v>
      </c>
      <c r="O50" s="443" t="s">
        <v>131</v>
      </c>
      <c r="P50" s="443" t="s">
        <v>131</v>
      </c>
      <c r="Q50" s="443" t="s">
        <v>131</v>
      </c>
      <c r="R50" s="443" t="s">
        <v>131</v>
      </c>
      <c r="S50" s="453" t="s">
        <v>131</v>
      </c>
      <c r="T50" s="444">
        <v>39776</v>
      </c>
      <c r="U50" s="877"/>
      <c r="V50" s="681"/>
      <c r="W50" s="865"/>
      <c r="X50" s="934"/>
      <c r="Y50" s="467">
        <v>41272</v>
      </c>
      <c r="Z50" s="922"/>
      <c r="AA50" s="917"/>
      <c r="AB50" s="616"/>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row>
    <row r="51" spans="1:79" s="13" customFormat="1" ht="24" customHeight="1">
      <c r="A51" s="156" t="s">
        <v>87</v>
      </c>
      <c r="B51" s="1018">
        <v>16</v>
      </c>
      <c r="C51" s="1021" t="s">
        <v>218</v>
      </c>
      <c r="D51" s="981" t="s">
        <v>367</v>
      </c>
      <c r="E51" s="999">
        <v>250000</v>
      </c>
      <c r="F51" s="679" t="s">
        <v>415</v>
      </c>
      <c r="G51" s="885" t="s">
        <v>63</v>
      </c>
      <c r="H51" s="885" t="s">
        <v>71</v>
      </c>
      <c r="I51" s="885" t="s">
        <v>56</v>
      </c>
      <c r="J51" s="438">
        <f>L51-14</f>
        <v>39447</v>
      </c>
      <c r="K51" s="438">
        <f>J51+14</f>
        <v>39461</v>
      </c>
      <c r="L51" s="438">
        <v>39461</v>
      </c>
      <c r="M51" s="438" t="s">
        <v>131</v>
      </c>
      <c r="N51" s="426" t="s">
        <v>131</v>
      </c>
      <c r="O51" s="438">
        <v>39463</v>
      </c>
      <c r="P51" s="438">
        <v>39472</v>
      </c>
      <c r="Q51" s="438">
        <v>39575</v>
      </c>
      <c r="R51" s="441">
        <v>39606</v>
      </c>
      <c r="S51" s="438">
        <v>39624</v>
      </c>
      <c r="T51" s="436">
        <v>39629</v>
      </c>
      <c r="U51" s="977"/>
      <c r="V51" s="978" t="s">
        <v>372</v>
      </c>
      <c r="W51" s="863" t="s">
        <v>348</v>
      </c>
      <c r="X51" s="931" t="s">
        <v>390</v>
      </c>
      <c r="Y51" s="442">
        <v>41676</v>
      </c>
      <c r="Z51" s="964" t="s">
        <v>474</v>
      </c>
      <c r="AA51" s="917" t="s">
        <v>155</v>
      </c>
      <c r="AB51" s="1153" t="s">
        <v>547</v>
      </c>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row>
    <row r="52" spans="1:79" s="13" customFormat="1" ht="24" customHeight="1">
      <c r="A52" s="156" t="s">
        <v>88</v>
      </c>
      <c r="B52" s="1019"/>
      <c r="C52" s="1022"/>
      <c r="D52" s="982"/>
      <c r="E52" s="987"/>
      <c r="F52" s="680"/>
      <c r="G52" s="886"/>
      <c r="H52" s="886"/>
      <c r="I52" s="886"/>
      <c r="J52" s="428" t="s">
        <v>131</v>
      </c>
      <c r="K52" s="428" t="s">
        <v>131</v>
      </c>
      <c r="L52" s="428" t="s">
        <v>131</v>
      </c>
      <c r="M52" s="429" t="s">
        <v>131</v>
      </c>
      <c r="N52" s="428" t="s">
        <v>131</v>
      </c>
      <c r="O52" s="428" t="s">
        <v>131</v>
      </c>
      <c r="P52" s="428" t="s">
        <v>131</v>
      </c>
      <c r="Q52" s="451" t="s">
        <v>131</v>
      </c>
      <c r="R52" s="452" t="s">
        <v>131</v>
      </c>
      <c r="S52" s="458" t="s">
        <v>131</v>
      </c>
      <c r="T52" s="458" t="s">
        <v>131</v>
      </c>
      <c r="U52" s="892"/>
      <c r="V52" s="979"/>
      <c r="W52" s="864"/>
      <c r="X52" s="932"/>
      <c r="Y52" s="454">
        <v>41029</v>
      </c>
      <c r="Z52" s="965"/>
      <c r="AA52" s="917"/>
      <c r="AB52" s="1153"/>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row>
    <row r="53" spans="1:79" s="13" customFormat="1" ht="24" customHeight="1">
      <c r="A53" s="156" t="s">
        <v>89</v>
      </c>
      <c r="B53" s="1020"/>
      <c r="C53" s="1023"/>
      <c r="D53" s="983"/>
      <c r="E53" s="988"/>
      <c r="F53" s="681"/>
      <c r="G53" s="887"/>
      <c r="H53" s="887"/>
      <c r="I53" s="887"/>
      <c r="J53" s="443">
        <v>39479</v>
      </c>
      <c r="K53" s="434" t="s">
        <v>131</v>
      </c>
      <c r="L53" s="443">
        <v>39575</v>
      </c>
      <c r="M53" s="437" t="s">
        <v>131</v>
      </c>
      <c r="N53" s="443" t="s">
        <v>131</v>
      </c>
      <c r="O53" s="443">
        <v>39587</v>
      </c>
      <c r="P53" s="443">
        <v>39592</v>
      </c>
      <c r="Q53" s="443">
        <v>39638</v>
      </c>
      <c r="R53" s="459">
        <v>39692</v>
      </c>
      <c r="S53" s="443">
        <v>39839</v>
      </c>
      <c r="T53" s="437">
        <v>39851</v>
      </c>
      <c r="U53" s="893"/>
      <c r="V53" s="980"/>
      <c r="W53" s="865"/>
      <c r="X53" s="934"/>
      <c r="Y53" s="444">
        <v>41351</v>
      </c>
      <c r="Z53" s="966"/>
      <c r="AA53" s="917"/>
      <c r="AB53" s="1153"/>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row>
    <row r="54" spans="1:79" s="13" customFormat="1" ht="24" customHeight="1">
      <c r="A54" s="156" t="s">
        <v>87</v>
      </c>
      <c r="B54" s="830">
        <v>17</v>
      </c>
      <c r="C54" s="1021" t="s">
        <v>216</v>
      </c>
      <c r="D54" s="981" t="s">
        <v>356</v>
      </c>
      <c r="E54" s="999">
        <v>24064.25</v>
      </c>
      <c r="F54" s="679" t="s">
        <v>415</v>
      </c>
      <c r="G54" s="885" t="s">
        <v>63</v>
      </c>
      <c r="H54" s="885" t="s">
        <v>72</v>
      </c>
      <c r="I54" s="885" t="s">
        <v>153</v>
      </c>
      <c r="J54" s="897" t="s">
        <v>131</v>
      </c>
      <c r="K54" s="438">
        <v>39583</v>
      </c>
      <c r="L54" s="438" t="s">
        <v>131</v>
      </c>
      <c r="M54" s="427" t="s">
        <v>131</v>
      </c>
      <c r="N54" s="427" t="s">
        <v>131</v>
      </c>
      <c r="O54" s="427" t="s">
        <v>131</v>
      </c>
      <c r="P54" s="427" t="s">
        <v>131</v>
      </c>
      <c r="Q54" s="427" t="s">
        <v>131</v>
      </c>
      <c r="R54" s="427" t="s">
        <v>131</v>
      </c>
      <c r="S54" s="438" t="s">
        <v>193</v>
      </c>
      <c r="T54" s="427" t="s">
        <v>194</v>
      </c>
      <c r="U54" s="900"/>
      <c r="V54" s="679" t="s">
        <v>415</v>
      </c>
      <c r="W54" s="872" t="s">
        <v>184</v>
      </c>
      <c r="X54" s="914" t="s">
        <v>521</v>
      </c>
      <c r="Y54" s="459">
        <v>40229</v>
      </c>
      <c r="Z54" s="959">
        <v>31660</v>
      </c>
      <c r="AA54" s="1138" t="s">
        <v>155</v>
      </c>
      <c r="AB54" s="917" t="s">
        <v>440</v>
      </c>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row>
    <row r="55" spans="1:79" s="13" customFormat="1" ht="24" customHeight="1">
      <c r="A55" s="156" t="s">
        <v>88</v>
      </c>
      <c r="B55" s="830"/>
      <c r="C55" s="1022"/>
      <c r="D55" s="982"/>
      <c r="E55" s="987"/>
      <c r="F55" s="680"/>
      <c r="G55" s="886"/>
      <c r="H55" s="886"/>
      <c r="I55" s="886"/>
      <c r="J55" s="898"/>
      <c r="K55" s="428" t="s">
        <v>131</v>
      </c>
      <c r="L55" s="429" t="s">
        <v>131</v>
      </c>
      <c r="M55" s="429" t="s">
        <v>131</v>
      </c>
      <c r="N55" s="429" t="s">
        <v>131</v>
      </c>
      <c r="O55" s="429" t="s">
        <v>131</v>
      </c>
      <c r="P55" s="429" t="s">
        <v>131</v>
      </c>
      <c r="Q55" s="429" t="s">
        <v>131</v>
      </c>
      <c r="R55" s="429" t="s">
        <v>131</v>
      </c>
      <c r="S55" s="431" t="s">
        <v>131</v>
      </c>
      <c r="T55" s="429" t="s">
        <v>131</v>
      </c>
      <c r="U55" s="867"/>
      <c r="V55" s="680"/>
      <c r="W55" s="873"/>
      <c r="X55" s="915"/>
      <c r="Y55" s="540"/>
      <c r="Z55" s="921"/>
      <c r="AA55" s="1138"/>
      <c r="AB55" s="917"/>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row>
    <row r="56" spans="1:79" s="13" customFormat="1" ht="24" customHeight="1">
      <c r="A56" s="156" t="s">
        <v>89</v>
      </c>
      <c r="B56" s="830"/>
      <c r="C56" s="1023"/>
      <c r="D56" s="983"/>
      <c r="E56" s="988"/>
      <c r="F56" s="681"/>
      <c r="G56" s="887"/>
      <c r="H56" s="887"/>
      <c r="I56" s="887"/>
      <c r="J56" s="969"/>
      <c r="K56" s="434" t="s">
        <v>131</v>
      </c>
      <c r="L56" s="437" t="s">
        <v>131</v>
      </c>
      <c r="M56" s="437" t="s">
        <v>131</v>
      </c>
      <c r="N56" s="437" t="s">
        <v>131</v>
      </c>
      <c r="O56" s="437" t="s">
        <v>131</v>
      </c>
      <c r="P56" s="437" t="s">
        <v>131</v>
      </c>
      <c r="Q56" s="437" t="s">
        <v>131</v>
      </c>
      <c r="R56" s="453">
        <v>39840</v>
      </c>
      <c r="S56" s="443" t="s">
        <v>131</v>
      </c>
      <c r="T56" s="460">
        <v>39865</v>
      </c>
      <c r="U56" s="868"/>
      <c r="V56" s="681"/>
      <c r="W56" s="913"/>
      <c r="X56" s="934"/>
      <c r="Y56" s="467">
        <v>41116</v>
      </c>
      <c r="Z56" s="927"/>
      <c r="AA56" s="1138"/>
      <c r="AB56" s="917"/>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row>
    <row r="57" spans="1:79" s="13" customFormat="1" ht="24" customHeight="1">
      <c r="A57" s="156" t="s">
        <v>87</v>
      </c>
      <c r="B57" s="1018">
        <v>18</v>
      </c>
      <c r="C57" s="1021" t="s">
        <v>300</v>
      </c>
      <c r="D57" s="981" t="s">
        <v>274</v>
      </c>
      <c r="E57" s="999">
        <v>5400</v>
      </c>
      <c r="F57" s="679" t="s">
        <v>415</v>
      </c>
      <c r="G57" s="888" t="s">
        <v>63</v>
      </c>
      <c r="H57" s="971" t="s">
        <v>72</v>
      </c>
      <c r="I57" s="885" t="s">
        <v>153</v>
      </c>
      <c r="J57" s="897" t="s">
        <v>131</v>
      </c>
      <c r="K57" s="427" t="s">
        <v>131</v>
      </c>
      <c r="L57" s="427" t="s">
        <v>131</v>
      </c>
      <c r="M57" s="427" t="s">
        <v>131</v>
      </c>
      <c r="N57" s="427" t="s">
        <v>131</v>
      </c>
      <c r="O57" s="438" t="s">
        <v>131</v>
      </c>
      <c r="P57" s="438" t="s">
        <v>131</v>
      </c>
      <c r="Q57" s="438">
        <v>39583</v>
      </c>
      <c r="R57" s="438">
        <v>39606</v>
      </c>
      <c r="S57" s="459">
        <v>39624</v>
      </c>
      <c r="T57" s="427">
        <v>39629</v>
      </c>
      <c r="U57" s="900"/>
      <c r="V57" s="679" t="s">
        <v>415</v>
      </c>
      <c r="W57" s="872" t="s">
        <v>183</v>
      </c>
      <c r="X57" s="914" t="s">
        <v>590</v>
      </c>
      <c r="Y57" s="541">
        <v>40229</v>
      </c>
      <c r="Z57" s="920">
        <v>3750</v>
      </c>
      <c r="AA57" s="1138" t="s">
        <v>155</v>
      </c>
      <c r="AB57" s="1147"/>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row>
    <row r="58" spans="1:79" s="13" customFormat="1" ht="24" customHeight="1">
      <c r="A58" s="156" t="s">
        <v>88</v>
      </c>
      <c r="B58" s="1019"/>
      <c r="C58" s="1022"/>
      <c r="D58" s="982"/>
      <c r="E58" s="987"/>
      <c r="F58" s="680"/>
      <c r="G58" s="883"/>
      <c r="H58" s="972"/>
      <c r="I58" s="886"/>
      <c r="J58" s="898"/>
      <c r="K58" s="429" t="s">
        <v>131</v>
      </c>
      <c r="L58" s="429" t="s">
        <v>131</v>
      </c>
      <c r="M58" s="429" t="s">
        <v>131</v>
      </c>
      <c r="N58" s="429" t="s">
        <v>131</v>
      </c>
      <c r="O58" s="429" t="s">
        <v>131</v>
      </c>
      <c r="P58" s="429" t="s">
        <v>131</v>
      </c>
      <c r="Q58" s="429" t="s">
        <v>131</v>
      </c>
      <c r="R58" s="429" t="s">
        <v>131</v>
      </c>
      <c r="S58" s="429" t="s">
        <v>131</v>
      </c>
      <c r="T58" s="429" t="s">
        <v>131</v>
      </c>
      <c r="U58" s="867"/>
      <c r="V58" s="680"/>
      <c r="W58" s="873"/>
      <c r="X58" s="915"/>
      <c r="Y58" s="542" t="s">
        <v>131</v>
      </c>
      <c r="Z58" s="921"/>
      <c r="AA58" s="1138"/>
      <c r="AB58" s="1148"/>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row>
    <row r="59" spans="1:79" s="13" customFormat="1" ht="24" customHeight="1">
      <c r="A59" s="156" t="s">
        <v>89</v>
      </c>
      <c r="B59" s="1020"/>
      <c r="C59" s="1023"/>
      <c r="D59" s="983"/>
      <c r="E59" s="988"/>
      <c r="F59" s="681"/>
      <c r="G59" s="884"/>
      <c r="H59" s="973"/>
      <c r="I59" s="887"/>
      <c r="J59" s="969"/>
      <c r="K59" s="437" t="s">
        <v>131</v>
      </c>
      <c r="L59" s="437" t="s">
        <v>131</v>
      </c>
      <c r="M59" s="437" t="s">
        <v>131</v>
      </c>
      <c r="N59" s="437" t="s">
        <v>131</v>
      </c>
      <c r="O59" s="437" t="s">
        <v>131</v>
      </c>
      <c r="P59" s="437" t="s">
        <v>131</v>
      </c>
      <c r="Q59" s="437" t="s">
        <v>131</v>
      </c>
      <c r="R59" s="443" t="s">
        <v>131</v>
      </c>
      <c r="S59" s="443">
        <v>39908</v>
      </c>
      <c r="T59" s="437">
        <v>39914</v>
      </c>
      <c r="U59" s="868"/>
      <c r="V59" s="681"/>
      <c r="W59" s="913"/>
      <c r="X59" s="934"/>
      <c r="Y59" s="543">
        <v>40439</v>
      </c>
      <c r="Z59" s="927"/>
      <c r="AA59" s="1138"/>
      <c r="AB59" s="1149"/>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row>
    <row r="60" spans="1:79" s="13" customFormat="1" ht="24" customHeight="1">
      <c r="A60" s="156" t="s">
        <v>87</v>
      </c>
      <c r="B60" s="830">
        <v>19</v>
      </c>
      <c r="C60" s="1021" t="s">
        <v>215</v>
      </c>
      <c r="D60" s="981" t="s">
        <v>154</v>
      </c>
      <c r="E60" s="999">
        <v>25000</v>
      </c>
      <c r="F60" s="679" t="s">
        <v>415</v>
      </c>
      <c r="G60" s="885" t="s">
        <v>64</v>
      </c>
      <c r="H60" s="885" t="s">
        <v>72</v>
      </c>
      <c r="I60" s="885" t="s">
        <v>153</v>
      </c>
      <c r="J60" s="897" t="s">
        <v>131</v>
      </c>
      <c r="K60" s="426" t="s">
        <v>131</v>
      </c>
      <c r="L60" s="426" t="s">
        <v>131</v>
      </c>
      <c r="M60" s="427" t="s">
        <v>131</v>
      </c>
      <c r="N60" s="427" t="s">
        <v>131</v>
      </c>
      <c r="O60" s="427" t="s">
        <v>131</v>
      </c>
      <c r="P60" s="427" t="s">
        <v>131</v>
      </c>
      <c r="Q60" s="427" t="s">
        <v>131</v>
      </c>
      <c r="R60" s="427" t="s">
        <v>131</v>
      </c>
      <c r="S60" s="427" t="s">
        <v>131</v>
      </c>
      <c r="T60" s="427" t="s">
        <v>131</v>
      </c>
      <c r="U60" s="977"/>
      <c r="V60" s="679" t="s">
        <v>415</v>
      </c>
      <c r="W60" s="872" t="s">
        <v>182</v>
      </c>
      <c r="X60" s="931" t="s">
        <v>25</v>
      </c>
      <c r="Y60" s="442">
        <f>T62+45</f>
        <v>39962</v>
      </c>
      <c r="Z60" s="928">
        <v>25411</v>
      </c>
      <c r="AA60" s="1138" t="s">
        <v>155</v>
      </c>
      <c r="AB60" s="1147"/>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row>
    <row r="61" spans="1:79" s="13" customFormat="1" ht="24" customHeight="1">
      <c r="A61" s="156" t="s">
        <v>88</v>
      </c>
      <c r="B61" s="830"/>
      <c r="C61" s="1022"/>
      <c r="D61" s="982"/>
      <c r="E61" s="987"/>
      <c r="F61" s="680"/>
      <c r="G61" s="886"/>
      <c r="H61" s="886"/>
      <c r="I61" s="886"/>
      <c r="J61" s="898"/>
      <c r="K61" s="428" t="s">
        <v>131</v>
      </c>
      <c r="L61" s="428" t="s">
        <v>131</v>
      </c>
      <c r="M61" s="429" t="s">
        <v>131</v>
      </c>
      <c r="N61" s="429" t="s">
        <v>131</v>
      </c>
      <c r="O61" s="429" t="s">
        <v>131</v>
      </c>
      <c r="P61" s="429" t="s">
        <v>131</v>
      </c>
      <c r="Q61" s="429" t="s">
        <v>131</v>
      </c>
      <c r="R61" s="429" t="s">
        <v>131</v>
      </c>
      <c r="S61" s="429" t="s">
        <v>131</v>
      </c>
      <c r="T61" s="429" t="s">
        <v>131</v>
      </c>
      <c r="U61" s="892"/>
      <c r="V61" s="680"/>
      <c r="W61" s="873"/>
      <c r="X61" s="932"/>
      <c r="Y61" s="454" t="s">
        <v>131</v>
      </c>
      <c r="Z61" s="929"/>
      <c r="AA61" s="1138"/>
      <c r="AB61" s="1148"/>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row>
    <row r="62" spans="1:79" s="13" customFormat="1" ht="24" customHeight="1">
      <c r="A62" s="153" t="s">
        <v>89</v>
      </c>
      <c r="B62" s="830"/>
      <c r="C62" s="1040"/>
      <c r="D62" s="983"/>
      <c r="E62" s="1015"/>
      <c r="F62" s="681"/>
      <c r="G62" s="970"/>
      <c r="H62" s="970"/>
      <c r="I62" s="970"/>
      <c r="J62" s="899"/>
      <c r="K62" s="430" t="s">
        <v>131</v>
      </c>
      <c r="L62" s="430"/>
      <c r="M62" s="431" t="s">
        <v>131</v>
      </c>
      <c r="N62" s="431" t="s">
        <v>131</v>
      </c>
      <c r="O62" s="431" t="s">
        <v>131</v>
      </c>
      <c r="P62" s="431" t="s">
        <v>131</v>
      </c>
      <c r="Q62" s="431" t="s">
        <v>131</v>
      </c>
      <c r="R62" s="431" t="s">
        <v>131</v>
      </c>
      <c r="S62" s="431" t="s">
        <v>131</v>
      </c>
      <c r="T62" s="440">
        <v>39917</v>
      </c>
      <c r="U62" s="893"/>
      <c r="V62" s="681"/>
      <c r="W62" s="874"/>
      <c r="X62" s="933"/>
      <c r="Y62" s="454">
        <v>39982</v>
      </c>
      <c r="Z62" s="963"/>
      <c r="AA62" s="1138"/>
      <c r="AB62" s="1149"/>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row>
    <row r="63" spans="1:79" s="15" customFormat="1" ht="24" customHeight="1">
      <c r="A63" s="157" t="s">
        <v>87</v>
      </c>
      <c r="B63" s="1018">
        <v>20</v>
      </c>
      <c r="C63" s="849" t="s">
        <v>294</v>
      </c>
      <c r="D63" s="981" t="s">
        <v>370</v>
      </c>
      <c r="E63" s="1016">
        <v>18000</v>
      </c>
      <c r="F63" s="679" t="s">
        <v>415</v>
      </c>
      <c r="G63" s="726" t="s">
        <v>63</v>
      </c>
      <c r="H63" s="726" t="s">
        <v>72</v>
      </c>
      <c r="I63" s="726" t="s">
        <v>153</v>
      </c>
      <c r="J63" s="442">
        <v>39897</v>
      </c>
      <c r="K63" s="442">
        <v>39927</v>
      </c>
      <c r="L63" s="442" t="s">
        <v>131</v>
      </c>
      <c r="M63" s="442" t="s">
        <v>131</v>
      </c>
      <c r="N63" s="432" t="s">
        <v>131</v>
      </c>
      <c r="O63" s="432" t="s">
        <v>131</v>
      </c>
      <c r="P63" s="432" t="s">
        <v>131</v>
      </c>
      <c r="Q63" s="432" t="s">
        <v>131</v>
      </c>
      <c r="R63" s="432" t="s">
        <v>131</v>
      </c>
      <c r="S63" s="432">
        <v>39991</v>
      </c>
      <c r="T63" s="432">
        <v>39992</v>
      </c>
      <c r="U63" s="974"/>
      <c r="V63" s="679" t="s">
        <v>415</v>
      </c>
      <c r="W63" s="849" t="s">
        <v>383</v>
      </c>
      <c r="X63" s="851" t="s">
        <v>589</v>
      </c>
      <c r="Y63" s="432">
        <v>40908</v>
      </c>
      <c r="Z63" s="853">
        <v>72092</v>
      </c>
      <c r="AA63" s="1179" t="s">
        <v>535</v>
      </c>
      <c r="AB63" s="831" t="s">
        <v>385</v>
      </c>
    </row>
    <row r="64" spans="1:79" s="15" customFormat="1" ht="24" customHeight="1">
      <c r="A64" s="158" t="s">
        <v>88</v>
      </c>
      <c r="B64" s="1019"/>
      <c r="C64" s="850"/>
      <c r="D64" s="982"/>
      <c r="E64" s="1017"/>
      <c r="F64" s="680"/>
      <c r="G64" s="727"/>
      <c r="H64" s="727"/>
      <c r="I64" s="727"/>
      <c r="J64" s="454">
        <v>39897</v>
      </c>
      <c r="K64" s="454">
        <v>39927</v>
      </c>
      <c r="L64" s="454" t="s">
        <v>131</v>
      </c>
      <c r="M64" s="454" t="s">
        <v>131</v>
      </c>
      <c r="N64" s="433" t="s">
        <v>131</v>
      </c>
      <c r="O64" s="433" t="s">
        <v>131</v>
      </c>
      <c r="P64" s="433" t="s">
        <v>131</v>
      </c>
      <c r="Q64" s="433" t="s">
        <v>131</v>
      </c>
      <c r="R64" s="433" t="s">
        <v>131</v>
      </c>
      <c r="S64" s="433" t="s">
        <v>131</v>
      </c>
      <c r="T64" s="433" t="s">
        <v>131</v>
      </c>
      <c r="U64" s="975"/>
      <c r="V64" s="680"/>
      <c r="W64" s="850"/>
      <c r="X64" s="852"/>
      <c r="Y64" s="544">
        <v>41790</v>
      </c>
      <c r="Z64" s="854"/>
      <c r="AA64" s="1180"/>
      <c r="AB64" s="831"/>
    </row>
    <row r="65" spans="1:79" s="15" customFormat="1" ht="24" customHeight="1">
      <c r="A65" s="159" t="s">
        <v>89</v>
      </c>
      <c r="B65" s="1020"/>
      <c r="C65" s="859"/>
      <c r="D65" s="983"/>
      <c r="E65" s="1017"/>
      <c r="F65" s="680"/>
      <c r="G65" s="727"/>
      <c r="H65" s="727"/>
      <c r="I65" s="727"/>
      <c r="J65" s="454" t="s">
        <v>131</v>
      </c>
      <c r="K65" s="454" t="s">
        <v>131</v>
      </c>
      <c r="L65" s="454" t="s">
        <v>131</v>
      </c>
      <c r="M65" s="454" t="s">
        <v>131</v>
      </c>
      <c r="N65" s="433" t="s">
        <v>131</v>
      </c>
      <c r="O65" s="433" t="s">
        <v>131</v>
      </c>
      <c r="P65" s="433" t="s">
        <v>131</v>
      </c>
      <c r="Q65" s="433" t="s">
        <v>131</v>
      </c>
      <c r="R65" s="433" t="s">
        <v>131</v>
      </c>
      <c r="S65" s="433">
        <v>39991</v>
      </c>
      <c r="T65" s="433">
        <v>39992</v>
      </c>
      <c r="U65" s="975"/>
      <c r="V65" s="680"/>
      <c r="W65" s="859"/>
      <c r="X65" s="852"/>
      <c r="Y65" s="433"/>
      <c r="Z65" s="855"/>
      <c r="AA65" s="1180"/>
      <c r="AB65" s="831"/>
    </row>
    <row r="66" spans="1:79" s="260" customFormat="1" ht="24" customHeight="1">
      <c r="A66" s="258" t="s">
        <v>87</v>
      </c>
      <c r="B66" s="1030">
        <v>21</v>
      </c>
      <c r="C66" s="1063" t="s">
        <v>294</v>
      </c>
      <c r="D66" s="996" t="s">
        <v>371</v>
      </c>
      <c r="E66" s="1012">
        <v>12000</v>
      </c>
      <c r="F66" s="1009" t="s">
        <v>415</v>
      </c>
      <c r="G66" s="679" t="s">
        <v>64</v>
      </c>
      <c r="H66" s="984" t="s">
        <v>72</v>
      </c>
      <c r="I66" s="993" t="s">
        <v>153</v>
      </c>
      <c r="J66" s="461">
        <v>39897</v>
      </c>
      <c r="K66" s="461">
        <v>39927</v>
      </c>
      <c r="L66" s="461" t="s">
        <v>131</v>
      </c>
      <c r="M66" s="461" t="s">
        <v>131</v>
      </c>
      <c r="N66" s="462" t="s">
        <v>131</v>
      </c>
      <c r="O66" s="462" t="s">
        <v>131</v>
      </c>
      <c r="P66" s="462" t="s">
        <v>131</v>
      </c>
      <c r="Q66" s="462" t="s">
        <v>131</v>
      </c>
      <c r="R66" s="462" t="s">
        <v>131</v>
      </c>
      <c r="S66" s="462">
        <v>39991</v>
      </c>
      <c r="T66" s="462">
        <v>39992</v>
      </c>
      <c r="U66" s="1109"/>
      <c r="V66" s="1135" t="s">
        <v>415</v>
      </c>
      <c r="W66" s="1132" t="s">
        <v>384</v>
      </c>
      <c r="X66" s="956" t="s">
        <v>588</v>
      </c>
      <c r="Y66" s="545">
        <v>40908</v>
      </c>
      <c r="Z66" s="853">
        <v>59539</v>
      </c>
      <c r="AA66" s="1179" t="s">
        <v>535</v>
      </c>
      <c r="AB66" s="1151" t="s">
        <v>385</v>
      </c>
      <c r="AC66" s="259"/>
      <c r="AD66" s="259"/>
      <c r="AE66" s="259"/>
      <c r="AF66" s="259"/>
      <c r="AG66" s="259"/>
      <c r="AH66" s="259"/>
      <c r="AI66" s="259"/>
      <c r="AJ66" s="259"/>
      <c r="AK66" s="259"/>
      <c r="AL66" s="259"/>
      <c r="AM66" s="259"/>
      <c r="AN66" s="259"/>
      <c r="AO66" s="259"/>
      <c r="AP66" s="259"/>
      <c r="AQ66" s="259"/>
      <c r="AR66" s="259"/>
      <c r="AS66" s="259"/>
      <c r="AT66" s="259"/>
      <c r="AU66" s="259"/>
      <c r="AV66" s="259"/>
      <c r="AW66" s="259"/>
      <c r="AX66" s="259"/>
      <c r="AY66" s="259"/>
      <c r="AZ66" s="259"/>
      <c r="BA66" s="259"/>
      <c r="BB66" s="259"/>
      <c r="BC66" s="259"/>
      <c r="BD66" s="259"/>
      <c r="BE66" s="259"/>
      <c r="BF66" s="259"/>
      <c r="BG66" s="259"/>
      <c r="BH66" s="259"/>
      <c r="BI66" s="259"/>
      <c r="BJ66" s="259"/>
      <c r="BK66" s="259"/>
      <c r="BL66" s="259"/>
      <c r="BM66" s="259"/>
      <c r="BN66" s="259"/>
      <c r="BO66" s="259"/>
      <c r="BP66" s="259"/>
      <c r="BQ66" s="259"/>
      <c r="BR66" s="259"/>
      <c r="BS66" s="259"/>
      <c r="BT66" s="259"/>
      <c r="BU66" s="259"/>
      <c r="BV66" s="259"/>
      <c r="BW66" s="259"/>
      <c r="BX66" s="259"/>
      <c r="BY66" s="259"/>
      <c r="BZ66" s="259"/>
      <c r="CA66" s="259"/>
    </row>
    <row r="67" spans="1:79" s="260" customFormat="1" ht="24" customHeight="1">
      <c r="A67" s="261" t="s">
        <v>88</v>
      </c>
      <c r="B67" s="1030"/>
      <c r="C67" s="1064"/>
      <c r="D67" s="997"/>
      <c r="E67" s="1013"/>
      <c r="F67" s="1010"/>
      <c r="G67" s="680"/>
      <c r="H67" s="984"/>
      <c r="I67" s="994"/>
      <c r="J67" s="463">
        <v>39897</v>
      </c>
      <c r="K67" s="463">
        <v>39927</v>
      </c>
      <c r="L67" s="463" t="s">
        <v>131</v>
      </c>
      <c r="M67" s="463" t="s">
        <v>131</v>
      </c>
      <c r="N67" s="464" t="s">
        <v>131</v>
      </c>
      <c r="O67" s="464" t="s">
        <v>131</v>
      </c>
      <c r="P67" s="464" t="s">
        <v>131</v>
      </c>
      <c r="Q67" s="464" t="s">
        <v>131</v>
      </c>
      <c r="R67" s="464" t="s">
        <v>131</v>
      </c>
      <c r="S67" s="465" t="s">
        <v>131</v>
      </c>
      <c r="T67" s="465" t="s">
        <v>131</v>
      </c>
      <c r="U67" s="1110"/>
      <c r="V67" s="1136"/>
      <c r="W67" s="1133"/>
      <c r="X67" s="957"/>
      <c r="Y67" s="546">
        <v>42004</v>
      </c>
      <c r="Z67" s="854"/>
      <c r="AA67" s="1180"/>
      <c r="AB67" s="1151"/>
      <c r="AC67" s="259"/>
      <c r="AD67" s="259"/>
      <c r="AE67" s="259"/>
      <c r="AF67" s="259"/>
      <c r="AG67" s="259"/>
      <c r="AH67" s="259"/>
      <c r="AI67" s="259"/>
      <c r="AJ67" s="259"/>
      <c r="AK67" s="259"/>
      <c r="AL67" s="259"/>
      <c r="AM67" s="259"/>
      <c r="AN67" s="259"/>
      <c r="AO67" s="259"/>
      <c r="AP67" s="259"/>
      <c r="AQ67" s="259"/>
      <c r="AR67" s="259"/>
      <c r="AS67" s="259"/>
      <c r="AT67" s="259"/>
      <c r="AU67" s="259"/>
      <c r="AV67" s="259"/>
      <c r="AW67" s="259"/>
      <c r="AX67" s="259"/>
      <c r="AY67" s="259"/>
      <c r="AZ67" s="259"/>
      <c r="BA67" s="259"/>
      <c r="BB67" s="259"/>
      <c r="BC67" s="259"/>
      <c r="BD67" s="259"/>
      <c r="BE67" s="259"/>
      <c r="BF67" s="259"/>
      <c r="BG67" s="259"/>
      <c r="BH67" s="259"/>
      <c r="BI67" s="259"/>
      <c r="BJ67" s="259"/>
      <c r="BK67" s="259"/>
      <c r="BL67" s="259"/>
      <c r="BM67" s="259"/>
      <c r="BN67" s="259"/>
      <c r="BO67" s="259"/>
      <c r="BP67" s="259"/>
      <c r="BQ67" s="259"/>
      <c r="BR67" s="259"/>
      <c r="BS67" s="259"/>
      <c r="BT67" s="259"/>
      <c r="BU67" s="259"/>
      <c r="BV67" s="259"/>
      <c r="BW67" s="259"/>
      <c r="BX67" s="259"/>
      <c r="BY67" s="259"/>
      <c r="BZ67" s="259"/>
      <c r="CA67" s="259"/>
    </row>
    <row r="68" spans="1:79" s="260" customFormat="1" ht="24" customHeight="1">
      <c r="A68" s="261" t="s">
        <v>89</v>
      </c>
      <c r="B68" s="1030"/>
      <c r="C68" s="1065"/>
      <c r="D68" s="998"/>
      <c r="E68" s="1014"/>
      <c r="F68" s="1011"/>
      <c r="G68" s="681"/>
      <c r="H68" s="984"/>
      <c r="I68" s="995"/>
      <c r="J68" s="466" t="s">
        <v>131</v>
      </c>
      <c r="K68" s="466" t="s">
        <v>131</v>
      </c>
      <c r="L68" s="466" t="s">
        <v>131</v>
      </c>
      <c r="M68" s="466" t="s">
        <v>131</v>
      </c>
      <c r="N68" s="466" t="s">
        <v>131</v>
      </c>
      <c r="O68" s="466" t="s">
        <v>131</v>
      </c>
      <c r="P68" s="466" t="s">
        <v>131</v>
      </c>
      <c r="Q68" s="466" t="s">
        <v>131</v>
      </c>
      <c r="R68" s="466" t="s">
        <v>131</v>
      </c>
      <c r="S68" s="466">
        <v>39991</v>
      </c>
      <c r="T68" s="466">
        <v>39992</v>
      </c>
      <c r="U68" s="1111"/>
      <c r="V68" s="1137"/>
      <c r="W68" s="1134"/>
      <c r="X68" s="958"/>
      <c r="Y68" s="547"/>
      <c r="Z68" s="855"/>
      <c r="AA68" s="1181"/>
      <c r="AB68" s="1151"/>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c r="BA68" s="259"/>
      <c r="BB68" s="259"/>
      <c r="BC68" s="259"/>
      <c r="BD68" s="259"/>
      <c r="BE68" s="259"/>
      <c r="BF68" s="259"/>
      <c r="BG68" s="259"/>
      <c r="BH68" s="259"/>
      <c r="BI68" s="259"/>
      <c r="BJ68" s="259"/>
      <c r="BK68" s="259"/>
      <c r="BL68" s="259"/>
      <c r="BM68" s="259"/>
      <c r="BN68" s="259"/>
      <c r="BO68" s="259"/>
      <c r="BP68" s="259"/>
      <c r="BQ68" s="259"/>
      <c r="BR68" s="259"/>
      <c r="BS68" s="259"/>
      <c r="BT68" s="259"/>
      <c r="BU68" s="259"/>
      <c r="BV68" s="259"/>
      <c r="BW68" s="259"/>
      <c r="BX68" s="259"/>
      <c r="BY68" s="259"/>
      <c r="BZ68" s="259"/>
      <c r="CA68" s="259"/>
    </row>
    <row r="69" spans="1:79" s="13" customFormat="1" ht="24" customHeight="1">
      <c r="A69" s="156" t="s">
        <v>87</v>
      </c>
      <c r="B69" s="1018">
        <v>22</v>
      </c>
      <c r="C69" s="1021" t="s">
        <v>214</v>
      </c>
      <c r="D69" s="981" t="s">
        <v>316</v>
      </c>
      <c r="E69" s="986">
        <v>30000</v>
      </c>
      <c r="F69" s="680" t="s">
        <v>415</v>
      </c>
      <c r="G69" s="992" t="s">
        <v>63</v>
      </c>
      <c r="H69" s="885" t="s">
        <v>71</v>
      </c>
      <c r="I69" s="992" t="s">
        <v>0</v>
      </c>
      <c r="J69" s="1112" t="s">
        <v>131</v>
      </c>
      <c r="K69" s="459">
        <v>39944</v>
      </c>
      <c r="L69" s="459" t="s">
        <v>131</v>
      </c>
      <c r="M69" s="459">
        <v>39950</v>
      </c>
      <c r="N69" s="436" t="s">
        <v>131</v>
      </c>
      <c r="O69" s="436" t="s">
        <v>131</v>
      </c>
      <c r="P69" s="436" t="s">
        <v>131</v>
      </c>
      <c r="Q69" s="436" t="s">
        <v>131</v>
      </c>
      <c r="R69" s="436" t="s">
        <v>131</v>
      </c>
      <c r="S69" s="436">
        <v>39953</v>
      </c>
      <c r="T69" s="436">
        <v>39965</v>
      </c>
      <c r="U69" s="866"/>
      <c r="V69" s="680" t="s">
        <v>415</v>
      </c>
      <c r="W69" s="872" t="s">
        <v>295</v>
      </c>
      <c r="X69" s="1139" t="s">
        <v>587</v>
      </c>
      <c r="Y69" s="436">
        <v>40178</v>
      </c>
      <c r="Z69" s="920">
        <v>34000</v>
      </c>
      <c r="AA69" s="1138" t="s">
        <v>155</v>
      </c>
      <c r="AB69" s="1147"/>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row>
    <row r="70" spans="1:79" s="13" customFormat="1" ht="24" customHeight="1">
      <c r="A70" s="156" t="s">
        <v>88</v>
      </c>
      <c r="B70" s="1019"/>
      <c r="C70" s="1022"/>
      <c r="D70" s="982"/>
      <c r="E70" s="987"/>
      <c r="F70" s="680"/>
      <c r="G70" s="886"/>
      <c r="H70" s="886"/>
      <c r="I70" s="886"/>
      <c r="J70" s="898"/>
      <c r="K70" s="467" t="s">
        <v>131</v>
      </c>
      <c r="L70" s="467" t="s">
        <v>131</v>
      </c>
      <c r="M70" s="429" t="s">
        <v>131</v>
      </c>
      <c r="N70" s="429" t="s">
        <v>131</v>
      </c>
      <c r="O70" s="429" t="s">
        <v>131</v>
      </c>
      <c r="P70" s="429" t="s">
        <v>131</v>
      </c>
      <c r="Q70" s="429" t="s">
        <v>131</v>
      </c>
      <c r="R70" s="429" t="s">
        <v>131</v>
      </c>
      <c r="S70" s="428"/>
      <c r="T70" s="429"/>
      <c r="U70" s="867"/>
      <c r="V70" s="680"/>
      <c r="W70" s="873"/>
      <c r="X70" s="915"/>
      <c r="Y70" s="536"/>
      <c r="Z70" s="921"/>
      <c r="AA70" s="1138"/>
      <c r="AB70" s="1148"/>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row>
    <row r="71" spans="1:79" s="13" customFormat="1" ht="24" customHeight="1">
      <c r="A71" s="156" t="s">
        <v>89</v>
      </c>
      <c r="B71" s="1020"/>
      <c r="C71" s="1023"/>
      <c r="D71" s="983"/>
      <c r="E71" s="988"/>
      <c r="F71" s="681"/>
      <c r="G71" s="887"/>
      <c r="H71" s="887"/>
      <c r="I71" s="887"/>
      <c r="J71" s="969"/>
      <c r="K71" s="443" t="s">
        <v>131</v>
      </c>
      <c r="L71" s="443" t="s">
        <v>131</v>
      </c>
      <c r="M71" s="443" t="s">
        <v>131</v>
      </c>
      <c r="N71" s="437" t="s">
        <v>131</v>
      </c>
      <c r="O71" s="437" t="s">
        <v>131</v>
      </c>
      <c r="P71" s="437" t="s">
        <v>131</v>
      </c>
      <c r="Q71" s="437" t="s">
        <v>131</v>
      </c>
      <c r="R71" s="437" t="s">
        <v>131</v>
      </c>
      <c r="S71" s="437">
        <v>39950</v>
      </c>
      <c r="T71" s="437">
        <v>40000</v>
      </c>
      <c r="U71" s="868"/>
      <c r="V71" s="681"/>
      <c r="W71" s="913"/>
      <c r="X71" s="934"/>
      <c r="Y71" s="437">
        <v>40274</v>
      </c>
      <c r="Z71" s="927"/>
      <c r="AA71" s="1138"/>
      <c r="AB71" s="1149"/>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row>
    <row r="72" spans="1:79" s="20" customFormat="1" ht="24" customHeight="1">
      <c r="A72" s="156" t="s">
        <v>87</v>
      </c>
      <c r="B72" s="830">
        <v>23</v>
      </c>
      <c r="C72" s="1024" t="s">
        <v>301</v>
      </c>
      <c r="D72" s="981" t="s">
        <v>18</v>
      </c>
      <c r="E72" s="989">
        <v>20000</v>
      </c>
      <c r="F72" s="679" t="s">
        <v>415</v>
      </c>
      <c r="G72" s="992" t="s">
        <v>63</v>
      </c>
      <c r="H72" s="985" t="s">
        <v>72</v>
      </c>
      <c r="I72" s="727" t="s">
        <v>153</v>
      </c>
      <c r="J72" s="1100" t="s">
        <v>131</v>
      </c>
      <c r="K72" s="468" t="s">
        <v>131</v>
      </c>
      <c r="L72" s="436" t="s">
        <v>131</v>
      </c>
      <c r="M72" s="436" t="s">
        <v>131</v>
      </c>
      <c r="N72" s="436" t="s">
        <v>131</v>
      </c>
      <c r="O72" s="436" t="s">
        <v>131</v>
      </c>
      <c r="P72" s="436" t="s">
        <v>131</v>
      </c>
      <c r="Q72" s="436" t="s">
        <v>131</v>
      </c>
      <c r="R72" s="455" t="s">
        <v>131</v>
      </c>
      <c r="S72" s="436" t="s">
        <v>131</v>
      </c>
      <c r="T72" s="436" t="s">
        <v>131</v>
      </c>
      <c r="U72" s="866"/>
      <c r="V72" s="679" t="s">
        <v>415</v>
      </c>
      <c r="W72" s="1129" t="s">
        <v>352</v>
      </c>
      <c r="X72" s="1139" t="s">
        <v>572</v>
      </c>
      <c r="Y72" s="459">
        <v>40260</v>
      </c>
      <c r="Z72" s="959">
        <v>20000</v>
      </c>
      <c r="AA72" s="1138" t="s">
        <v>155</v>
      </c>
      <c r="AB72" s="831" t="s">
        <v>351</v>
      </c>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row>
    <row r="73" spans="1:79" s="20" customFormat="1" ht="24" customHeight="1">
      <c r="A73" s="156" t="s">
        <v>88</v>
      </c>
      <c r="B73" s="830"/>
      <c r="C73" s="1025"/>
      <c r="D73" s="982"/>
      <c r="E73" s="990"/>
      <c r="F73" s="680"/>
      <c r="G73" s="886"/>
      <c r="H73" s="776"/>
      <c r="I73" s="727"/>
      <c r="J73" s="1100"/>
      <c r="K73" s="469" t="s">
        <v>131</v>
      </c>
      <c r="L73" s="429" t="s">
        <v>131</v>
      </c>
      <c r="M73" s="429" t="s">
        <v>131</v>
      </c>
      <c r="N73" s="429" t="s">
        <v>131</v>
      </c>
      <c r="O73" s="429" t="s">
        <v>131</v>
      </c>
      <c r="P73" s="429" t="s">
        <v>131</v>
      </c>
      <c r="Q73" s="429" t="s">
        <v>131</v>
      </c>
      <c r="R73" s="457" t="s">
        <v>131</v>
      </c>
      <c r="S73" s="457" t="s">
        <v>131</v>
      </c>
      <c r="T73" s="457" t="s">
        <v>131</v>
      </c>
      <c r="U73" s="867"/>
      <c r="V73" s="680"/>
      <c r="W73" s="1130"/>
      <c r="X73" s="915"/>
      <c r="Y73" s="467">
        <v>40390</v>
      </c>
      <c r="Z73" s="921"/>
      <c r="AA73" s="1138"/>
      <c r="AB73" s="831"/>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row>
    <row r="74" spans="1:79" s="20" customFormat="1" ht="24" customHeight="1">
      <c r="A74" s="153" t="s">
        <v>89</v>
      </c>
      <c r="B74" s="830"/>
      <c r="C74" s="1026"/>
      <c r="D74" s="983"/>
      <c r="E74" s="991"/>
      <c r="F74" s="681"/>
      <c r="G74" s="887"/>
      <c r="H74" s="777"/>
      <c r="I74" s="728"/>
      <c r="J74" s="1101"/>
      <c r="K74" s="460" t="s">
        <v>131</v>
      </c>
      <c r="L74" s="443" t="s">
        <v>131</v>
      </c>
      <c r="M74" s="437" t="s">
        <v>131</v>
      </c>
      <c r="N74" s="437" t="s">
        <v>131</v>
      </c>
      <c r="O74" s="434" t="s">
        <v>131</v>
      </c>
      <c r="P74" s="434" t="s">
        <v>131</v>
      </c>
      <c r="Q74" s="434" t="s">
        <v>131</v>
      </c>
      <c r="R74" s="453">
        <v>39974</v>
      </c>
      <c r="S74" s="437">
        <v>40161</v>
      </c>
      <c r="T74" s="437">
        <v>40162</v>
      </c>
      <c r="U74" s="868"/>
      <c r="V74" s="681"/>
      <c r="W74" s="1131"/>
      <c r="X74" s="934"/>
      <c r="Y74" s="443">
        <v>40398</v>
      </c>
      <c r="Z74" s="927"/>
      <c r="AA74" s="1138"/>
      <c r="AB74" s="831"/>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row>
    <row r="75" spans="1:79" s="13" customFormat="1" ht="24" customHeight="1">
      <c r="A75" s="156" t="s">
        <v>87</v>
      </c>
      <c r="B75" s="1018">
        <v>24</v>
      </c>
      <c r="C75" s="1021" t="s">
        <v>157</v>
      </c>
      <c r="D75" s="981" t="s">
        <v>20</v>
      </c>
      <c r="E75" s="999">
        <v>50000</v>
      </c>
      <c r="F75" s="679" t="s">
        <v>415</v>
      </c>
      <c r="G75" s="885" t="s">
        <v>63</v>
      </c>
      <c r="H75" s="885" t="s">
        <v>71</v>
      </c>
      <c r="I75" s="885" t="s">
        <v>235</v>
      </c>
      <c r="J75" s="897" t="s">
        <v>131</v>
      </c>
      <c r="K75" s="438">
        <v>40098</v>
      </c>
      <c r="L75" s="427" t="s">
        <v>131</v>
      </c>
      <c r="M75" s="438">
        <v>40111</v>
      </c>
      <c r="N75" s="427" t="s">
        <v>131</v>
      </c>
      <c r="O75" s="427" t="s">
        <v>131</v>
      </c>
      <c r="P75" s="470" t="s">
        <v>131</v>
      </c>
      <c r="Q75" s="432" t="s">
        <v>131</v>
      </c>
      <c r="R75" s="432" t="s">
        <v>131</v>
      </c>
      <c r="S75" s="433">
        <v>40127</v>
      </c>
      <c r="T75" s="433">
        <v>40132</v>
      </c>
      <c r="U75" s="900"/>
      <c r="V75" s="679" t="s">
        <v>415</v>
      </c>
      <c r="W75" s="872" t="s">
        <v>358</v>
      </c>
      <c r="X75" s="914" t="s">
        <v>586</v>
      </c>
      <c r="Y75" s="432">
        <v>40342</v>
      </c>
      <c r="Z75" s="928">
        <v>36562</v>
      </c>
      <c r="AA75" s="1138" t="s">
        <v>155</v>
      </c>
      <c r="AB75" s="1155" t="s">
        <v>369</v>
      </c>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row>
    <row r="76" spans="1:79" s="13" customFormat="1" ht="24" customHeight="1">
      <c r="A76" s="156" t="s">
        <v>88</v>
      </c>
      <c r="B76" s="1019"/>
      <c r="C76" s="1022"/>
      <c r="D76" s="982"/>
      <c r="E76" s="987"/>
      <c r="F76" s="680"/>
      <c r="G76" s="886"/>
      <c r="H76" s="886"/>
      <c r="I76" s="886"/>
      <c r="J76" s="898"/>
      <c r="K76" s="467">
        <v>40257</v>
      </c>
      <c r="L76" s="429" t="s">
        <v>131</v>
      </c>
      <c r="M76" s="429" t="s">
        <v>131</v>
      </c>
      <c r="N76" s="429" t="s">
        <v>131</v>
      </c>
      <c r="O76" s="429" t="s">
        <v>131</v>
      </c>
      <c r="P76" s="457" t="s">
        <v>131</v>
      </c>
      <c r="Q76" s="433" t="s">
        <v>131</v>
      </c>
      <c r="R76" s="433" t="s">
        <v>131</v>
      </c>
      <c r="S76" s="458"/>
      <c r="T76" s="458"/>
      <c r="U76" s="867"/>
      <c r="V76" s="680"/>
      <c r="W76" s="873"/>
      <c r="X76" s="915"/>
      <c r="Y76" s="544">
        <v>40421</v>
      </c>
      <c r="Z76" s="929"/>
      <c r="AA76" s="1138"/>
      <c r="AB76" s="115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row>
    <row r="77" spans="1:79" s="13" customFormat="1" ht="24" customHeight="1">
      <c r="A77" s="156" t="s">
        <v>89</v>
      </c>
      <c r="B77" s="1020"/>
      <c r="C77" s="1023"/>
      <c r="D77" s="983"/>
      <c r="E77" s="988"/>
      <c r="F77" s="681"/>
      <c r="G77" s="887"/>
      <c r="H77" s="887"/>
      <c r="I77" s="887"/>
      <c r="J77" s="969"/>
      <c r="K77" s="443">
        <v>40243</v>
      </c>
      <c r="L77" s="437" t="s">
        <v>131</v>
      </c>
      <c r="M77" s="437" t="s">
        <v>131</v>
      </c>
      <c r="N77" s="437" t="s">
        <v>131</v>
      </c>
      <c r="O77" s="437" t="s">
        <v>131</v>
      </c>
      <c r="P77" s="471" t="s">
        <v>131</v>
      </c>
      <c r="Q77" s="445" t="s">
        <v>131</v>
      </c>
      <c r="R77" s="445" t="s">
        <v>131</v>
      </c>
      <c r="S77" s="445">
        <v>40252</v>
      </c>
      <c r="T77" s="445">
        <v>40252</v>
      </c>
      <c r="U77" s="868"/>
      <c r="V77" s="681"/>
      <c r="W77" s="913"/>
      <c r="X77" s="934"/>
      <c r="Y77" s="445">
        <v>40469</v>
      </c>
      <c r="Z77" s="930"/>
      <c r="AA77" s="1138"/>
      <c r="AB77" s="115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row>
    <row r="78" spans="1:79" s="13" customFormat="1" ht="24" customHeight="1">
      <c r="A78" s="156" t="s">
        <v>87</v>
      </c>
      <c r="B78" s="830">
        <v>25</v>
      </c>
      <c r="C78" s="1021" t="s">
        <v>158</v>
      </c>
      <c r="D78" s="981" t="s">
        <v>223</v>
      </c>
      <c r="E78" s="1003">
        <v>50000</v>
      </c>
      <c r="F78" s="679" t="s">
        <v>415</v>
      </c>
      <c r="G78" s="885" t="s">
        <v>63</v>
      </c>
      <c r="H78" s="885" t="s">
        <v>71</v>
      </c>
      <c r="I78" s="885" t="s">
        <v>235</v>
      </c>
      <c r="J78" s="897" t="s">
        <v>131</v>
      </c>
      <c r="K78" s="438">
        <v>40014</v>
      </c>
      <c r="L78" s="427" t="s">
        <v>131</v>
      </c>
      <c r="M78" s="438">
        <v>40026</v>
      </c>
      <c r="N78" s="427" t="s">
        <v>131</v>
      </c>
      <c r="O78" s="427" t="s">
        <v>131</v>
      </c>
      <c r="P78" s="427" t="s">
        <v>131</v>
      </c>
      <c r="Q78" s="436" t="s">
        <v>131</v>
      </c>
      <c r="R78" s="436" t="s">
        <v>131</v>
      </c>
      <c r="S78" s="436">
        <v>40035</v>
      </c>
      <c r="T78" s="436">
        <v>40045</v>
      </c>
      <c r="U78" s="900"/>
      <c r="V78" s="679" t="s">
        <v>415</v>
      </c>
      <c r="W78" s="872" t="s">
        <v>181</v>
      </c>
      <c r="X78" s="914" t="s">
        <v>585</v>
      </c>
      <c r="Y78" s="436">
        <v>40543</v>
      </c>
      <c r="Z78" s="920">
        <v>49170</v>
      </c>
      <c r="AA78" s="1138" t="s">
        <v>155</v>
      </c>
      <c r="AB78" s="1147"/>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row>
    <row r="79" spans="1:79" s="13" customFormat="1" ht="24" customHeight="1">
      <c r="A79" s="156" t="s">
        <v>88</v>
      </c>
      <c r="B79" s="830"/>
      <c r="C79" s="1022"/>
      <c r="D79" s="982"/>
      <c r="E79" s="1004"/>
      <c r="F79" s="680"/>
      <c r="G79" s="886"/>
      <c r="H79" s="886"/>
      <c r="I79" s="886"/>
      <c r="J79" s="898"/>
      <c r="K79" s="467" t="s">
        <v>131</v>
      </c>
      <c r="L79" s="429" t="s">
        <v>131</v>
      </c>
      <c r="M79" s="429" t="s">
        <v>131</v>
      </c>
      <c r="N79" s="429" t="s">
        <v>131</v>
      </c>
      <c r="O79" s="429" t="s">
        <v>131</v>
      </c>
      <c r="P79" s="429" t="s">
        <v>131</v>
      </c>
      <c r="Q79" s="429" t="s">
        <v>131</v>
      </c>
      <c r="R79" s="429" t="s">
        <v>131</v>
      </c>
      <c r="S79" s="429" t="s">
        <v>131</v>
      </c>
      <c r="T79" s="429" t="s">
        <v>131</v>
      </c>
      <c r="U79" s="867"/>
      <c r="V79" s="680"/>
      <c r="W79" s="873"/>
      <c r="X79" s="915"/>
      <c r="Y79" s="542" t="s">
        <v>131</v>
      </c>
      <c r="Z79" s="921"/>
      <c r="AA79" s="1138"/>
      <c r="AB79" s="1148"/>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row>
    <row r="80" spans="1:79" s="13" customFormat="1" ht="24" customHeight="1">
      <c r="A80" s="156" t="s">
        <v>89</v>
      </c>
      <c r="B80" s="830"/>
      <c r="C80" s="1023"/>
      <c r="D80" s="983"/>
      <c r="E80" s="1005"/>
      <c r="F80" s="681"/>
      <c r="G80" s="887"/>
      <c r="H80" s="887"/>
      <c r="I80" s="887"/>
      <c r="J80" s="969"/>
      <c r="K80" s="443">
        <v>40243</v>
      </c>
      <c r="L80" s="437" t="s">
        <v>131</v>
      </c>
      <c r="M80" s="437" t="s">
        <v>131</v>
      </c>
      <c r="N80" s="437" t="s">
        <v>131</v>
      </c>
      <c r="O80" s="437" t="s">
        <v>131</v>
      </c>
      <c r="P80" s="437" t="s">
        <v>131</v>
      </c>
      <c r="Q80" s="437" t="s">
        <v>131</v>
      </c>
      <c r="R80" s="437" t="s">
        <v>131</v>
      </c>
      <c r="S80" s="437">
        <v>40252</v>
      </c>
      <c r="T80" s="437">
        <v>40252</v>
      </c>
      <c r="U80" s="968"/>
      <c r="V80" s="681"/>
      <c r="W80" s="874"/>
      <c r="X80" s="942"/>
      <c r="Y80" s="543">
        <v>40595</v>
      </c>
      <c r="Z80" s="922"/>
      <c r="AA80" s="1138"/>
      <c r="AB80" s="1149"/>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row>
    <row r="81" spans="1:79" s="260" customFormat="1" ht="24" customHeight="1" thickBot="1">
      <c r="A81" s="261" t="s">
        <v>87</v>
      </c>
      <c r="B81" s="1066">
        <v>26</v>
      </c>
      <c r="C81" s="1027" t="s">
        <v>302</v>
      </c>
      <c r="D81" s="1034" t="s">
        <v>303</v>
      </c>
      <c r="E81" s="1031">
        <v>6000</v>
      </c>
      <c r="F81" s="1000" t="s">
        <v>415</v>
      </c>
      <c r="G81" s="1006" t="s">
        <v>64</v>
      </c>
      <c r="H81" s="1082" t="s">
        <v>72</v>
      </c>
      <c r="I81" s="1006" t="s">
        <v>153</v>
      </c>
      <c r="J81" s="1094" t="s">
        <v>131</v>
      </c>
      <c r="K81" s="472">
        <v>40211</v>
      </c>
      <c r="L81" s="473" t="s">
        <v>131</v>
      </c>
      <c r="M81" s="473" t="s">
        <v>131</v>
      </c>
      <c r="N81" s="473" t="s">
        <v>131</v>
      </c>
      <c r="O81" s="473" t="s">
        <v>131</v>
      </c>
      <c r="P81" s="473" t="s">
        <v>131</v>
      </c>
      <c r="Q81" s="473" t="s">
        <v>131</v>
      </c>
      <c r="R81" s="473" t="s">
        <v>131</v>
      </c>
      <c r="S81" s="474">
        <f>K81+14</f>
        <v>40225</v>
      </c>
      <c r="T81" s="474">
        <f>S81+7</f>
        <v>40232</v>
      </c>
      <c r="U81" s="1088"/>
      <c r="V81" s="1102" t="s">
        <v>415</v>
      </c>
      <c r="W81" s="943" t="s">
        <v>359</v>
      </c>
      <c r="X81" s="950" t="s">
        <v>584</v>
      </c>
      <c r="Y81" s="548">
        <v>40908</v>
      </c>
      <c r="Z81" s="936">
        <v>26170</v>
      </c>
      <c r="AA81" s="1140" t="s">
        <v>535</v>
      </c>
      <c r="AB81" s="1147"/>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59"/>
      <c r="AY81" s="259"/>
      <c r="AZ81" s="259"/>
      <c r="BA81" s="259"/>
      <c r="BB81" s="259"/>
      <c r="BC81" s="259"/>
      <c r="BD81" s="259"/>
      <c r="BE81" s="259"/>
      <c r="BF81" s="259"/>
      <c r="BG81" s="259"/>
      <c r="BH81" s="259"/>
      <c r="BI81" s="259"/>
      <c r="BJ81" s="259"/>
      <c r="BK81" s="259"/>
      <c r="BL81" s="259"/>
      <c r="BM81" s="259"/>
      <c r="BN81" s="259"/>
      <c r="BO81" s="259"/>
      <c r="BP81" s="259"/>
      <c r="BQ81" s="259"/>
      <c r="BR81" s="259"/>
      <c r="BS81" s="259"/>
      <c r="BT81" s="259"/>
      <c r="BU81" s="259"/>
      <c r="BV81" s="259"/>
      <c r="BW81" s="259"/>
      <c r="BX81" s="259"/>
      <c r="BY81" s="259"/>
      <c r="BZ81" s="259"/>
      <c r="CA81" s="259"/>
    </row>
    <row r="82" spans="1:79" s="260" customFormat="1" ht="24" customHeight="1" thickBot="1">
      <c r="A82" s="261" t="s">
        <v>88</v>
      </c>
      <c r="B82" s="1067"/>
      <c r="C82" s="1028"/>
      <c r="D82" s="1035"/>
      <c r="E82" s="1032"/>
      <c r="F82" s="1001"/>
      <c r="G82" s="1007"/>
      <c r="H82" s="1083"/>
      <c r="I82" s="1007"/>
      <c r="J82" s="1095"/>
      <c r="K82" s="475" t="s">
        <v>131</v>
      </c>
      <c r="L82" s="476" t="s">
        <v>131</v>
      </c>
      <c r="M82" s="476" t="s">
        <v>131</v>
      </c>
      <c r="N82" s="476" t="s">
        <v>131</v>
      </c>
      <c r="O82" s="476" t="s">
        <v>131</v>
      </c>
      <c r="P82" s="476" t="s">
        <v>131</v>
      </c>
      <c r="Q82" s="476" t="s">
        <v>131</v>
      </c>
      <c r="R82" s="476" t="s">
        <v>131</v>
      </c>
      <c r="S82" s="476" t="s">
        <v>131</v>
      </c>
      <c r="T82" s="476" t="s">
        <v>131</v>
      </c>
      <c r="U82" s="1089"/>
      <c r="V82" s="1103"/>
      <c r="W82" s="944"/>
      <c r="X82" s="951"/>
      <c r="Y82" s="549">
        <v>42004</v>
      </c>
      <c r="Z82" s="937"/>
      <c r="AA82" s="1140"/>
      <c r="AB82" s="1148"/>
      <c r="AC82" s="259"/>
      <c r="AD82" s="259"/>
      <c r="AE82" s="259"/>
      <c r="AF82" s="259"/>
      <c r="AG82" s="259"/>
      <c r="AH82" s="259"/>
      <c r="AI82" s="259"/>
      <c r="AJ82" s="259"/>
      <c r="AK82" s="259"/>
      <c r="AL82" s="259"/>
      <c r="AM82" s="259"/>
      <c r="AN82" s="259"/>
      <c r="AO82" s="259"/>
      <c r="AP82" s="259"/>
      <c r="AQ82" s="259"/>
      <c r="AR82" s="259"/>
      <c r="AS82" s="259"/>
      <c r="AT82" s="259"/>
      <c r="AU82" s="259"/>
      <c r="AV82" s="259"/>
      <c r="AW82" s="259"/>
      <c r="AX82" s="259"/>
      <c r="AY82" s="259"/>
      <c r="AZ82" s="259"/>
      <c r="BA82" s="259"/>
      <c r="BB82" s="259"/>
      <c r="BC82" s="259"/>
      <c r="BD82" s="259"/>
      <c r="BE82" s="259"/>
      <c r="BF82" s="259"/>
      <c r="BG82" s="259"/>
      <c r="BH82" s="259"/>
      <c r="BI82" s="259"/>
      <c r="BJ82" s="259"/>
      <c r="BK82" s="259"/>
      <c r="BL82" s="259"/>
      <c r="BM82" s="259"/>
      <c r="BN82" s="259"/>
      <c r="BO82" s="259"/>
      <c r="BP82" s="259"/>
      <c r="BQ82" s="259"/>
      <c r="BR82" s="259"/>
      <c r="BS82" s="259"/>
      <c r="BT82" s="259"/>
      <c r="BU82" s="259"/>
      <c r="BV82" s="259"/>
      <c r="BW82" s="259"/>
      <c r="BX82" s="259"/>
      <c r="BY82" s="259"/>
      <c r="BZ82" s="259"/>
      <c r="CA82" s="259"/>
    </row>
    <row r="83" spans="1:79" s="260" customFormat="1" ht="24" customHeight="1">
      <c r="A83" s="261" t="s">
        <v>89</v>
      </c>
      <c r="B83" s="1068"/>
      <c r="C83" s="1029"/>
      <c r="D83" s="1036"/>
      <c r="E83" s="1033"/>
      <c r="F83" s="1002"/>
      <c r="G83" s="1008"/>
      <c r="H83" s="1084"/>
      <c r="I83" s="1008"/>
      <c r="J83" s="1096"/>
      <c r="K83" s="477">
        <v>40240</v>
      </c>
      <c r="L83" s="478" t="s">
        <v>131</v>
      </c>
      <c r="M83" s="478" t="s">
        <v>131</v>
      </c>
      <c r="N83" s="478" t="s">
        <v>131</v>
      </c>
      <c r="O83" s="478" t="s">
        <v>131</v>
      </c>
      <c r="P83" s="478" t="s">
        <v>131</v>
      </c>
      <c r="Q83" s="478" t="s">
        <v>131</v>
      </c>
      <c r="R83" s="479" t="s">
        <v>131</v>
      </c>
      <c r="S83" s="479">
        <v>40261</v>
      </c>
      <c r="T83" s="478">
        <v>40271</v>
      </c>
      <c r="U83" s="1090"/>
      <c r="V83" s="1104"/>
      <c r="W83" s="945"/>
      <c r="X83" s="952"/>
      <c r="Y83" s="550"/>
      <c r="Z83" s="938"/>
      <c r="AA83" s="1140"/>
      <c r="AB83" s="1149"/>
      <c r="AC83" s="259"/>
      <c r="AD83" s="259"/>
      <c r="AE83" s="259"/>
      <c r="AF83" s="259"/>
      <c r="AG83" s="259"/>
      <c r="AH83" s="259"/>
      <c r="AI83" s="259"/>
      <c r="AJ83" s="259"/>
      <c r="AK83" s="259"/>
      <c r="AL83" s="259"/>
      <c r="AM83" s="259"/>
      <c r="AN83" s="259"/>
      <c r="AO83" s="259"/>
      <c r="AP83" s="259"/>
      <c r="AQ83" s="259"/>
      <c r="AR83" s="259"/>
      <c r="AS83" s="259"/>
      <c r="AT83" s="259"/>
      <c r="AU83" s="259"/>
      <c r="AV83" s="259"/>
      <c r="AW83" s="259"/>
      <c r="AX83" s="259"/>
      <c r="AY83" s="259"/>
      <c r="AZ83" s="259"/>
      <c r="BA83" s="259"/>
      <c r="BB83" s="259"/>
      <c r="BC83" s="259"/>
      <c r="BD83" s="259"/>
      <c r="BE83" s="259"/>
      <c r="BF83" s="259"/>
      <c r="BG83" s="259"/>
      <c r="BH83" s="259"/>
      <c r="BI83" s="259"/>
      <c r="BJ83" s="259"/>
      <c r="BK83" s="259"/>
      <c r="BL83" s="259"/>
      <c r="BM83" s="259"/>
      <c r="BN83" s="259"/>
      <c r="BO83" s="259"/>
      <c r="BP83" s="259"/>
      <c r="BQ83" s="259"/>
      <c r="BR83" s="259"/>
      <c r="BS83" s="259"/>
      <c r="BT83" s="259"/>
      <c r="BU83" s="259"/>
      <c r="BV83" s="259"/>
      <c r="BW83" s="259"/>
      <c r="BX83" s="259"/>
      <c r="BY83" s="259"/>
      <c r="BZ83" s="259"/>
      <c r="CA83" s="259"/>
    </row>
    <row r="84" spans="1:79" s="260" customFormat="1" ht="24" customHeight="1">
      <c r="A84" s="261" t="s">
        <v>87</v>
      </c>
      <c r="B84" s="1030">
        <v>27</v>
      </c>
      <c r="C84" s="1069" t="s">
        <v>159</v>
      </c>
      <c r="D84" s="1034" t="s">
        <v>273</v>
      </c>
      <c r="E84" s="1037">
        <v>50000</v>
      </c>
      <c r="F84" s="1000" t="s">
        <v>415</v>
      </c>
      <c r="G84" s="1006" t="s">
        <v>63</v>
      </c>
      <c r="H84" s="1006" t="s">
        <v>71</v>
      </c>
      <c r="I84" s="1006" t="s">
        <v>235</v>
      </c>
      <c r="J84" s="1097" t="s">
        <v>131</v>
      </c>
      <c r="K84" s="480">
        <v>40180</v>
      </c>
      <c r="L84" s="481" t="s">
        <v>131</v>
      </c>
      <c r="M84" s="482" t="s">
        <v>131</v>
      </c>
      <c r="N84" s="482" t="s">
        <v>131</v>
      </c>
      <c r="O84" s="482" t="s">
        <v>131</v>
      </c>
      <c r="P84" s="482" t="s">
        <v>131</v>
      </c>
      <c r="Q84" s="482" t="s">
        <v>131</v>
      </c>
      <c r="R84" s="482" t="s">
        <v>131</v>
      </c>
      <c r="S84" s="483">
        <f>K84+30</f>
        <v>40210</v>
      </c>
      <c r="T84" s="484">
        <f>S84+15</f>
        <v>40225</v>
      </c>
      <c r="U84" s="1091"/>
      <c r="V84" s="1105" t="s">
        <v>415</v>
      </c>
      <c r="W84" s="946" t="s">
        <v>179</v>
      </c>
      <c r="X84" s="960" t="s">
        <v>583</v>
      </c>
      <c r="Y84" s="551">
        <v>40637</v>
      </c>
      <c r="Z84" s="939">
        <v>11912605</v>
      </c>
      <c r="AA84" s="1156" t="s">
        <v>155</v>
      </c>
      <c r="AB84" s="1147"/>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59"/>
      <c r="AY84" s="259"/>
      <c r="AZ84" s="259"/>
      <c r="BA84" s="259"/>
      <c r="BB84" s="259"/>
      <c r="BC84" s="259"/>
      <c r="BD84" s="259"/>
      <c r="BE84" s="259"/>
      <c r="BF84" s="259"/>
      <c r="BG84" s="259"/>
      <c r="BH84" s="259"/>
      <c r="BI84" s="259"/>
      <c r="BJ84" s="259"/>
      <c r="BK84" s="259"/>
      <c r="BL84" s="259"/>
      <c r="BM84" s="259"/>
      <c r="BN84" s="259"/>
      <c r="BO84" s="259"/>
      <c r="BP84" s="259"/>
      <c r="BQ84" s="259"/>
      <c r="BR84" s="259"/>
      <c r="BS84" s="259"/>
      <c r="BT84" s="259"/>
      <c r="BU84" s="259"/>
      <c r="BV84" s="259"/>
      <c r="BW84" s="259"/>
      <c r="BX84" s="259"/>
      <c r="BY84" s="259"/>
      <c r="BZ84" s="259"/>
      <c r="CA84" s="259"/>
    </row>
    <row r="85" spans="1:79" s="260" customFormat="1" ht="24" customHeight="1">
      <c r="A85" s="261" t="s">
        <v>88</v>
      </c>
      <c r="B85" s="1030"/>
      <c r="C85" s="1064"/>
      <c r="D85" s="1035"/>
      <c r="E85" s="1038"/>
      <c r="F85" s="1001"/>
      <c r="G85" s="1007"/>
      <c r="H85" s="1007"/>
      <c r="I85" s="1007"/>
      <c r="J85" s="1098"/>
      <c r="K85" s="485" t="s">
        <v>131</v>
      </c>
      <c r="L85" s="486" t="s">
        <v>131</v>
      </c>
      <c r="M85" s="485" t="s">
        <v>131</v>
      </c>
      <c r="N85" s="485" t="s">
        <v>131</v>
      </c>
      <c r="O85" s="485" t="s">
        <v>131</v>
      </c>
      <c r="P85" s="485" t="s">
        <v>131</v>
      </c>
      <c r="Q85" s="485" t="s">
        <v>131</v>
      </c>
      <c r="R85" s="485" t="s">
        <v>131</v>
      </c>
      <c r="S85" s="485" t="s">
        <v>131</v>
      </c>
      <c r="T85" s="487" t="s">
        <v>131</v>
      </c>
      <c r="U85" s="1092"/>
      <c r="V85" s="1106"/>
      <c r="W85" s="947"/>
      <c r="X85" s="961"/>
      <c r="Y85" s="552" t="s">
        <v>131</v>
      </c>
      <c r="Z85" s="940"/>
      <c r="AA85" s="1156"/>
      <c r="AB85" s="1148"/>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59"/>
      <c r="AZ85" s="259"/>
      <c r="BA85" s="259"/>
      <c r="BB85" s="259"/>
      <c r="BC85" s="259"/>
      <c r="BD85" s="259"/>
      <c r="BE85" s="259"/>
      <c r="BF85" s="259"/>
      <c r="BG85" s="259"/>
      <c r="BH85" s="259"/>
      <c r="BI85" s="259"/>
      <c r="BJ85" s="259"/>
      <c r="BK85" s="259"/>
      <c r="BL85" s="259"/>
      <c r="BM85" s="259"/>
      <c r="BN85" s="259"/>
      <c r="BO85" s="259"/>
      <c r="BP85" s="259"/>
      <c r="BQ85" s="259"/>
      <c r="BR85" s="259"/>
      <c r="BS85" s="259"/>
      <c r="BT85" s="259"/>
      <c r="BU85" s="259"/>
      <c r="BV85" s="259"/>
      <c r="BW85" s="259"/>
      <c r="BX85" s="259"/>
      <c r="BY85" s="259"/>
      <c r="BZ85" s="259"/>
      <c r="CA85" s="259"/>
    </row>
    <row r="86" spans="1:79" s="260" customFormat="1" ht="24" customHeight="1">
      <c r="A86" s="261" t="s">
        <v>89</v>
      </c>
      <c r="B86" s="1030"/>
      <c r="C86" s="1065"/>
      <c r="D86" s="1036"/>
      <c r="E86" s="1039"/>
      <c r="F86" s="1002"/>
      <c r="G86" s="1008"/>
      <c r="H86" s="1008"/>
      <c r="I86" s="1008"/>
      <c r="J86" s="1099"/>
      <c r="K86" s="488">
        <v>40226</v>
      </c>
      <c r="L86" s="489" t="s">
        <v>131</v>
      </c>
      <c r="M86" s="490" t="s">
        <v>131</v>
      </c>
      <c r="N86" s="490" t="s">
        <v>131</v>
      </c>
      <c r="O86" s="490" t="s">
        <v>131</v>
      </c>
      <c r="P86" s="490" t="s">
        <v>131</v>
      </c>
      <c r="Q86" s="490" t="s">
        <v>131</v>
      </c>
      <c r="R86" s="490" t="s">
        <v>131</v>
      </c>
      <c r="S86" s="488">
        <v>40267</v>
      </c>
      <c r="T86" s="491">
        <v>40272</v>
      </c>
      <c r="U86" s="1093"/>
      <c r="V86" s="1107"/>
      <c r="W86" s="948"/>
      <c r="X86" s="962"/>
      <c r="Y86" s="552">
        <v>40652</v>
      </c>
      <c r="Z86" s="941"/>
      <c r="AA86" s="1156"/>
      <c r="AB86" s="1149"/>
      <c r="AC86" s="259"/>
      <c r="AD86" s="259"/>
      <c r="AE86" s="259"/>
      <c r="AF86" s="259"/>
      <c r="AG86" s="259"/>
      <c r="AH86" s="259"/>
      <c r="AI86" s="259"/>
      <c r="AJ86" s="259"/>
      <c r="AK86" s="259"/>
      <c r="AL86" s="259"/>
      <c r="AM86" s="259"/>
      <c r="AN86" s="259"/>
      <c r="AO86" s="259"/>
      <c r="AP86" s="259"/>
      <c r="AQ86" s="259"/>
      <c r="AR86" s="259"/>
      <c r="AS86" s="259"/>
      <c r="AT86" s="259"/>
      <c r="AU86" s="259"/>
      <c r="AV86" s="259"/>
      <c r="AW86" s="259"/>
      <c r="AX86" s="259"/>
      <c r="AY86" s="259"/>
      <c r="AZ86" s="259"/>
      <c r="BA86" s="259"/>
      <c r="BB86" s="259"/>
      <c r="BC86" s="259"/>
      <c r="BD86" s="259"/>
      <c r="BE86" s="259"/>
      <c r="BF86" s="259"/>
      <c r="BG86" s="259"/>
      <c r="BH86" s="259"/>
      <c r="BI86" s="259"/>
      <c r="BJ86" s="259"/>
      <c r="BK86" s="259"/>
      <c r="BL86" s="259"/>
      <c r="BM86" s="259"/>
      <c r="BN86" s="259"/>
      <c r="BO86" s="259"/>
      <c r="BP86" s="259"/>
      <c r="BQ86" s="259"/>
      <c r="BR86" s="259"/>
      <c r="BS86" s="259"/>
      <c r="BT86" s="259"/>
      <c r="BU86" s="259"/>
      <c r="BV86" s="259"/>
      <c r="BW86" s="259"/>
      <c r="BX86" s="259"/>
      <c r="BY86" s="259"/>
      <c r="BZ86" s="259"/>
      <c r="CA86" s="259"/>
    </row>
    <row r="87" spans="1:79" s="260" customFormat="1" ht="24" customHeight="1">
      <c r="A87" s="261" t="s">
        <v>87</v>
      </c>
      <c r="B87" s="1018">
        <v>28</v>
      </c>
      <c r="C87" s="1021" t="s">
        <v>160</v>
      </c>
      <c r="D87" s="981" t="s">
        <v>275</v>
      </c>
      <c r="E87" s="999">
        <v>41433</v>
      </c>
      <c r="F87" s="679" t="s">
        <v>415</v>
      </c>
      <c r="G87" s="885" t="s">
        <v>63</v>
      </c>
      <c r="H87" s="885" t="s">
        <v>72</v>
      </c>
      <c r="I87" s="885" t="s">
        <v>153</v>
      </c>
      <c r="J87" s="483">
        <f>K87+7</f>
        <v>40065</v>
      </c>
      <c r="K87" s="483">
        <v>40058</v>
      </c>
      <c r="L87" s="482" t="s">
        <v>131</v>
      </c>
      <c r="M87" s="483">
        <v>40072</v>
      </c>
      <c r="N87" s="481" t="s">
        <v>131</v>
      </c>
      <c r="O87" s="482" t="s">
        <v>131</v>
      </c>
      <c r="P87" s="482" t="s">
        <v>131</v>
      </c>
      <c r="Q87" s="482" t="s">
        <v>131</v>
      </c>
      <c r="R87" s="482" t="s">
        <v>131</v>
      </c>
      <c r="S87" s="483">
        <v>40103</v>
      </c>
      <c r="T87" s="480">
        <v>40106</v>
      </c>
      <c r="U87" s="1085"/>
      <c r="V87" s="680" t="s">
        <v>415</v>
      </c>
      <c r="W87" s="949" t="s">
        <v>350</v>
      </c>
      <c r="X87" s="914" t="s">
        <v>582</v>
      </c>
      <c r="Y87" s="553">
        <v>40602</v>
      </c>
      <c r="Z87" s="953">
        <v>37342.51</v>
      </c>
      <c r="AA87" s="917" t="s">
        <v>529</v>
      </c>
      <c r="AB87" s="1188" t="s">
        <v>530</v>
      </c>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59"/>
      <c r="AZ87" s="259"/>
      <c r="BA87" s="259"/>
      <c r="BB87" s="259"/>
      <c r="BC87" s="259"/>
      <c r="BD87" s="259"/>
      <c r="BE87" s="259"/>
      <c r="BF87" s="259"/>
      <c r="BG87" s="259"/>
      <c r="BH87" s="259"/>
      <c r="BI87" s="259"/>
      <c r="BJ87" s="259"/>
      <c r="BK87" s="259"/>
      <c r="BL87" s="259"/>
      <c r="BM87" s="259"/>
      <c r="BN87" s="259"/>
      <c r="BO87" s="259"/>
      <c r="BP87" s="259"/>
      <c r="BQ87" s="259"/>
      <c r="BR87" s="259"/>
      <c r="BS87" s="259"/>
      <c r="BT87" s="259"/>
      <c r="BU87" s="259"/>
      <c r="BV87" s="259"/>
      <c r="BW87" s="259"/>
      <c r="BX87" s="259"/>
      <c r="BY87" s="259"/>
      <c r="BZ87" s="259"/>
      <c r="CA87" s="259"/>
    </row>
    <row r="88" spans="1:79" s="260" customFormat="1" ht="24" customHeight="1">
      <c r="A88" s="261" t="s">
        <v>88</v>
      </c>
      <c r="B88" s="1019"/>
      <c r="C88" s="1022"/>
      <c r="D88" s="982"/>
      <c r="E88" s="987"/>
      <c r="F88" s="680"/>
      <c r="G88" s="886"/>
      <c r="H88" s="886"/>
      <c r="I88" s="886"/>
      <c r="J88" s="486" t="s">
        <v>131</v>
      </c>
      <c r="K88" s="486" t="s">
        <v>131</v>
      </c>
      <c r="L88" s="485" t="s">
        <v>131</v>
      </c>
      <c r="M88" s="486" t="s">
        <v>131</v>
      </c>
      <c r="N88" s="486" t="s">
        <v>131</v>
      </c>
      <c r="O88" s="485" t="s">
        <v>131</v>
      </c>
      <c r="P88" s="485" t="s">
        <v>131</v>
      </c>
      <c r="Q88" s="485" t="s">
        <v>131</v>
      </c>
      <c r="R88" s="485" t="s">
        <v>131</v>
      </c>
      <c r="S88" s="486" t="s">
        <v>131</v>
      </c>
      <c r="T88" s="492">
        <v>40179</v>
      </c>
      <c r="U88" s="1086"/>
      <c r="V88" s="680"/>
      <c r="W88" s="873"/>
      <c r="X88" s="915"/>
      <c r="Y88" s="554">
        <v>40694</v>
      </c>
      <c r="Z88" s="954"/>
      <c r="AA88" s="917"/>
      <c r="AB88" s="118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59"/>
      <c r="AZ88" s="259"/>
      <c r="BA88" s="259"/>
      <c r="BB88" s="259"/>
      <c r="BC88" s="259"/>
      <c r="BD88" s="259"/>
      <c r="BE88" s="259"/>
      <c r="BF88" s="259"/>
      <c r="BG88" s="259"/>
      <c r="BH88" s="259"/>
      <c r="BI88" s="259"/>
      <c r="BJ88" s="259"/>
      <c r="BK88" s="259"/>
      <c r="BL88" s="259"/>
      <c r="BM88" s="259"/>
      <c r="BN88" s="259"/>
      <c r="BO88" s="259"/>
      <c r="BP88" s="259"/>
      <c r="BQ88" s="259"/>
      <c r="BR88" s="259"/>
      <c r="BS88" s="259"/>
      <c r="BT88" s="259"/>
      <c r="BU88" s="259"/>
      <c r="BV88" s="259"/>
      <c r="BW88" s="259"/>
      <c r="BX88" s="259"/>
      <c r="BY88" s="259"/>
      <c r="BZ88" s="259"/>
      <c r="CA88" s="259"/>
    </row>
    <row r="89" spans="1:79" s="13" customFormat="1" ht="24" customHeight="1">
      <c r="A89" s="156" t="s">
        <v>89</v>
      </c>
      <c r="B89" s="1020"/>
      <c r="C89" s="1023"/>
      <c r="D89" s="983"/>
      <c r="E89" s="1015"/>
      <c r="F89" s="681"/>
      <c r="G89" s="970"/>
      <c r="H89" s="970"/>
      <c r="I89" s="887"/>
      <c r="J89" s="430" t="s">
        <v>131</v>
      </c>
      <c r="K89" s="440">
        <v>40069</v>
      </c>
      <c r="L89" s="430" t="s">
        <v>131</v>
      </c>
      <c r="M89" s="440">
        <v>40093</v>
      </c>
      <c r="N89" s="431" t="s">
        <v>131</v>
      </c>
      <c r="O89" s="430" t="s">
        <v>131</v>
      </c>
      <c r="P89" s="430" t="s">
        <v>131</v>
      </c>
      <c r="Q89" s="430" t="s">
        <v>131</v>
      </c>
      <c r="R89" s="430" t="s">
        <v>131</v>
      </c>
      <c r="S89" s="443">
        <v>40279</v>
      </c>
      <c r="T89" s="443">
        <v>40280</v>
      </c>
      <c r="U89" s="1087"/>
      <c r="V89" s="681"/>
      <c r="W89" s="874"/>
      <c r="X89" s="942"/>
      <c r="Y89" s="555">
        <v>40728</v>
      </c>
      <c r="Z89" s="955"/>
      <c r="AA89" s="917"/>
      <c r="AB89" s="1190"/>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row>
    <row r="90" spans="1:79" s="13" customFormat="1" ht="24" customHeight="1">
      <c r="A90" s="156" t="s">
        <v>87</v>
      </c>
      <c r="B90" s="830">
        <v>29</v>
      </c>
      <c r="C90" s="1021" t="s">
        <v>161</v>
      </c>
      <c r="D90" s="981" t="s">
        <v>21</v>
      </c>
      <c r="E90" s="999">
        <v>12000</v>
      </c>
      <c r="F90" s="679" t="s">
        <v>415</v>
      </c>
      <c r="G90" s="885" t="s">
        <v>63</v>
      </c>
      <c r="H90" s="885" t="s">
        <v>72</v>
      </c>
      <c r="I90" s="992" t="s">
        <v>153</v>
      </c>
      <c r="J90" s="897" t="s">
        <v>131</v>
      </c>
      <c r="K90" s="493">
        <v>40237</v>
      </c>
      <c r="L90" s="426" t="s">
        <v>131</v>
      </c>
      <c r="M90" s="438">
        <f>K90+7</f>
        <v>40244</v>
      </c>
      <c r="N90" s="427" t="s">
        <v>131</v>
      </c>
      <c r="O90" s="426" t="s">
        <v>131</v>
      </c>
      <c r="P90" s="426" t="s">
        <v>131</v>
      </c>
      <c r="Q90" s="426" t="s">
        <v>131</v>
      </c>
      <c r="R90" s="426" t="s">
        <v>131</v>
      </c>
      <c r="S90" s="459">
        <f>K90+15</f>
        <v>40252</v>
      </c>
      <c r="T90" s="459">
        <f>S90+7</f>
        <v>40259</v>
      </c>
      <c r="U90" s="866"/>
      <c r="V90" s="679" t="s">
        <v>415</v>
      </c>
      <c r="W90" s="872" t="s">
        <v>180</v>
      </c>
      <c r="X90" s="923" t="s">
        <v>581</v>
      </c>
      <c r="Y90" s="459">
        <f>T92+184</f>
        <v>40492</v>
      </c>
      <c r="Z90" s="920">
        <v>12000</v>
      </c>
      <c r="AA90" s="1138" t="s">
        <v>155</v>
      </c>
      <c r="AB90" s="614" t="s">
        <v>355</v>
      </c>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row>
    <row r="91" spans="1:79" s="13" customFormat="1" ht="24" customHeight="1">
      <c r="A91" s="156" t="s">
        <v>88</v>
      </c>
      <c r="B91" s="830"/>
      <c r="C91" s="1022"/>
      <c r="D91" s="982"/>
      <c r="E91" s="987"/>
      <c r="F91" s="680"/>
      <c r="G91" s="886"/>
      <c r="H91" s="886"/>
      <c r="I91" s="886"/>
      <c r="J91" s="898"/>
      <c r="K91" s="428" t="s">
        <v>131</v>
      </c>
      <c r="L91" s="428" t="s">
        <v>131</v>
      </c>
      <c r="M91" s="428" t="s">
        <v>131</v>
      </c>
      <c r="N91" s="428" t="s">
        <v>131</v>
      </c>
      <c r="O91" s="428" t="s">
        <v>131</v>
      </c>
      <c r="P91" s="428" t="s">
        <v>131</v>
      </c>
      <c r="Q91" s="428" t="s">
        <v>131</v>
      </c>
      <c r="R91" s="428" t="s">
        <v>131</v>
      </c>
      <c r="S91" s="428" t="s">
        <v>226</v>
      </c>
      <c r="T91" s="428" t="s">
        <v>131</v>
      </c>
      <c r="U91" s="867"/>
      <c r="V91" s="680"/>
      <c r="W91" s="873"/>
      <c r="X91" s="924"/>
      <c r="Y91" s="538" t="s">
        <v>131</v>
      </c>
      <c r="Z91" s="921"/>
      <c r="AA91" s="1138"/>
      <c r="AB91" s="6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row>
    <row r="92" spans="1:79" s="13" customFormat="1" ht="24" customHeight="1">
      <c r="A92" s="156" t="s">
        <v>89</v>
      </c>
      <c r="B92" s="830"/>
      <c r="C92" s="1023"/>
      <c r="D92" s="983"/>
      <c r="E92" s="988"/>
      <c r="F92" s="681"/>
      <c r="G92" s="887"/>
      <c r="H92" s="887"/>
      <c r="I92" s="887"/>
      <c r="J92" s="969"/>
      <c r="K92" s="443">
        <v>40242</v>
      </c>
      <c r="L92" s="443" t="s">
        <v>131</v>
      </c>
      <c r="M92" s="443">
        <v>40267</v>
      </c>
      <c r="N92" s="434" t="s">
        <v>131</v>
      </c>
      <c r="O92" s="434" t="s">
        <v>131</v>
      </c>
      <c r="P92" s="434" t="s">
        <v>131</v>
      </c>
      <c r="Q92" s="434" t="s">
        <v>131</v>
      </c>
      <c r="R92" s="434" t="s">
        <v>131</v>
      </c>
      <c r="S92" s="443">
        <v>40306</v>
      </c>
      <c r="T92" s="443">
        <v>40308</v>
      </c>
      <c r="U92" s="968"/>
      <c r="V92" s="681"/>
      <c r="W92" s="913"/>
      <c r="X92" s="925"/>
      <c r="Y92" s="443">
        <v>40492</v>
      </c>
      <c r="Z92" s="927"/>
      <c r="AA92" s="1138"/>
      <c r="AB92" s="616"/>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row>
    <row r="93" spans="1:79" s="13" customFormat="1" ht="24" customHeight="1">
      <c r="A93" s="156" t="s">
        <v>87</v>
      </c>
      <c r="B93" s="1018">
        <v>30</v>
      </c>
      <c r="C93" s="1021" t="s">
        <v>197</v>
      </c>
      <c r="D93" s="981" t="s">
        <v>430</v>
      </c>
      <c r="E93" s="999">
        <v>24000</v>
      </c>
      <c r="F93" s="679" t="s">
        <v>415</v>
      </c>
      <c r="G93" s="885" t="s">
        <v>63</v>
      </c>
      <c r="H93" s="885" t="s">
        <v>71</v>
      </c>
      <c r="I93" s="885" t="s">
        <v>235</v>
      </c>
      <c r="J93" s="897" t="s">
        <v>131</v>
      </c>
      <c r="K93" s="438">
        <v>40035</v>
      </c>
      <c r="L93" s="438" t="s">
        <v>131</v>
      </c>
      <c r="M93" s="438">
        <v>40040</v>
      </c>
      <c r="N93" s="427" t="s">
        <v>131</v>
      </c>
      <c r="O93" s="427" t="s">
        <v>131</v>
      </c>
      <c r="P93" s="426" t="s">
        <v>131</v>
      </c>
      <c r="Q93" s="426" t="s">
        <v>131</v>
      </c>
      <c r="R93" s="426" t="s">
        <v>131</v>
      </c>
      <c r="S93" s="427">
        <v>40050</v>
      </c>
      <c r="T93" s="427">
        <v>40058</v>
      </c>
      <c r="U93" s="974"/>
      <c r="V93" s="679" t="s">
        <v>415</v>
      </c>
      <c r="W93" s="872" t="s">
        <v>195</v>
      </c>
      <c r="X93" s="923" t="s">
        <v>580</v>
      </c>
      <c r="Y93" s="436">
        <v>40543</v>
      </c>
      <c r="Z93" s="920">
        <v>30000</v>
      </c>
      <c r="AA93" s="1138" t="s">
        <v>155</v>
      </c>
      <c r="AB93" s="1147"/>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row>
    <row r="94" spans="1:79" s="13" customFormat="1" ht="24" customHeight="1">
      <c r="A94" s="156" t="s">
        <v>88</v>
      </c>
      <c r="B94" s="1019"/>
      <c r="C94" s="1022"/>
      <c r="D94" s="982"/>
      <c r="E94" s="987"/>
      <c r="F94" s="680"/>
      <c r="G94" s="886"/>
      <c r="H94" s="886"/>
      <c r="I94" s="886"/>
      <c r="J94" s="898"/>
      <c r="K94" s="467">
        <v>40179</v>
      </c>
      <c r="L94" s="467" t="s">
        <v>131</v>
      </c>
      <c r="M94" s="467" t="s">
        <v>131</v>
      </c>
      <c r="N94" s="429" t="s">
        <v>131</v>
      </c>
      <c r="O94" s="429" t="s">
        <v>131</v>
      </c>
      <c r="P94" s="429" t="s">
        <v>131</v>
      </c>
      <c r="Q94" s="429" t="s">
        <v>131</v>
      </c>
      <c r="R94" s="429" t="s">
        <v>131</v>
      </c>
      <c r="S94" s="429">
        <f>K94+15</f>
        <v>40194</v>
      </c>
      <c r="T94" s="429">
        <f>S94+14</f>
        <v>40208</v>
      </c>
      <c r="U94" s="975"/>
      <c r="V94" s="680"/>
      <c r="W94" s="873"/>
      <c r="X94" s="924"/>
      <c r="Y94" s="538" t="s">
        <v>131</v>
      </c>
      <c r="Z94" s="921"/>
      <c r="AA94" s="1138"/>
      <c r="AB94" s="1148"/>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row>
    <row r="95" spans="1:79" s="13" customFormat="1" ht="24" customHeight="1">
      <c r="A95" s="156" t="s">
        <v>89</v>
      </c>
      <c r="B95" s="1020"/>
      <c r="C95" s="1023"/>
      <c r="D95" s="983"/>
      <c r="E95" s="988"/>
      <c r="F95" s="681"/>
      <c r="G95" s="887"/>
      <c r="H95" s="887"/>
      <c r="I95" s="887"/>
      <c r="J95" s="969"/>
      <c r="K95" s="443">
        <v>40292</v>
      </c>
      <c r="L95" s="443" t="s">
        <v>131</v>
      </c>
      <c r="M95" s="437" t="s">
        <v>131</v>
      </c>
      <c r="N95" s="437" t="s">
        <v>131</v>
      </c>
      <c r="O95" s="437" t="s">
        <v>131</v>
      </c>
      <c r="P95" s="437" t="s">
        <v>131</v>
      </c>
      <c r="Q95" s="437" t="s">
        <v>131</v>
      </c>
      <c r="R95" s="437" t="s">
        <v>131</v>
      </c>
      <c r="S95" s="437">
        <v>40320</v>
      </c>
      <c r="T95" s="437">
        <v>40327</v>
      </c>
      <c r="U95" s="975"/>
      <c r="V95" s="681"/>
      <c r="W95" s="913"/>
      <c r="X95" s="925"/>
      <c r="Y95" s="437">
        <v>40570</v>
      </c>
      <c r="Z95" s="927"/>
      <c r="AA95" s="1138"/>
      <c r="AB95" s="1149"/>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row>
    <row r="96" spans="1:79" s="13" customFormat="1" ht="24" customHeight="1">
      <c r="A96" s="156" t="s">
        <v>87</v>
      </c>
      <c r="B96" s="830">
        <v>31</v>
      </c>
      <c r="C96" s="1021" t="s">
        <v>198</v>
      </c>
      <c r="D96" s="981" t="s">
        <v>426</v>
      </c>
      <c r="E96" s="999">
        <v>24000</v>
      </c>
      <c r="F96" s="679" t="s">
        <v>415</v>
      </c>
      <c r="G96" s="885" t="s">
        <v>63</v>
      </c>
      <c r="H96" s="885" t="s">
        <v>71</v>
      </c>
      <c r="I96" s="885" t="s">
        <v>235</v>
      </c>
      <c r="J96" s="897" t="s">
        <v>131</v>
      </c>
      <c r="K96" s="438">
        <v>40035</v>
      </c>
      <c r="L96" s="438" t="s">
        <v>131</v>
      </c>
      <c r="M96" s="438">
        <v>40040</v>
      </c>
      <c r="N96" s="427" t="s">
        <v>131</v>
      </c>
      <c r="O96" s="427" t="s">
        <v>131</v>
      </c>
      <c r="P96" s="426" t="s">
        <v>131</v>
      </c>
      <c r="Q96" s="426" t="s">
        <v>131</v>
      </c>
      <c r="R96" s="426" t="s">
        <v>131</v>
      </c>
      <c r="S96" s="427">
        <v>40050</v>
      </c>
      <c r="T96" s="427">
        <v>40058</v>
      </c>
      <c r="U96" s="974"/>
      <c r="V96" s="679" t="s">
        <v>415</v>
      </c>
      <c r="W96" s="872" t="s">
        <v>196</v>
      </c>
      <c r="X96" s="923" t="s">
        <v>579</v>
      </c>
      <c r="Y96" s="429">
        <v>40543</v>
      </c>
      <c r="Z96" s="920">
        <v>30000</v>
      </c>
      <c r="AA96" s="1138" t="s">
        <v>155</v>
      </c>
      <c r="AB96" s="1147"/>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row>
    <row r="97" spans="1:79" s="13" customFormat="1" ht="24" customHeight="1">
      <c r="A97" s="156" t="s">
        <v>88</v>
      </c>
      <c r="B97" s="830"/>
      <c r="C97" s="1022"/>
      <c r="D97" s="982"/>
      <c r="E97" s="987"/>
      <c r="F97" s="680"/>
      <c r="G97" s="886"/>
      <c r="H97" s="886"/>
      <c r="I97" s="886"/>
      <c r="J97" s="898"/>
      <c r="K97" s="467">
        <v>40179</v>
      </c>
      <c r="L97" s="467" t="s">
        <v>131</v>
      </c>
      <c r="M97" s="467" t="s">
        <v>131</v>
      </c>
      <c r="N97" s="429" t="s">
        <v>131</v>
      </c>
      <c r="O97" s="429" t="s">
        <v>131</v>
      </c>
      <c r="P97" s="429" t="s">
        <v>131</v>
      </c>
      <c r="Q97" s="429" t="s">
        <v>131</v>
      </c>
      <c r="R97" s="429" t="s">
        <v>131</v>
      </c>
      <c r="S97" s="429">
        <f>K97+15</f>
        <v>40194</v>
      </c>
      <c r="T97" s="429">
        <f>S97+14</f>
        <v>40208</v>
      </c>
      <c r="U97" s="975"/>
      <c r="V97" s="680"/>
      <c r="W97" s="873"/>
      <c r="X97" s="924"/>
      <c r="Y97" s="538" t="s">
        <v>131</v>
      </c>
      <c r="Z97" s="921"/>
      <c r="AA97" s="1138"/>
      <c r="AB97" s="1148"/>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row>
    <row r="98" spans="1:79" s="13" customFormat="1" ht="24" customHeight="1">
      <c r="A98" s="156" t="s">
        <v>89</v>
      </c>
      <c r="B98" s="830"/>
      <c r="C98" s="1023"/>
      <c r="D98" s="983"/>
      <c r="E98" s="988"/>
      <c r="F98" s="681"/>
      <c r="G98" s="887"/>
      <c r="H98" s="887"/>
      <c r="I98" s="887"/>
      <c r="J98" s="969"/>
      <c r="K98" s="443">
        <v>40292</v>
      </c>
      <c r="L98" s="443" t="s">
        <v>131</v>
      </c>
      <c r="M98" s="437"/>
      <c r="N98" s="437" t="s">
        <v>131</v>
      </c>
      <c r="O98" s="437" t="s">
        <v>131</v>
      </c>
      <c r="P98" s="437" t="s">
        <v>131</v>
      </c>
      <c r="Q98" s="437" t="s">
        <v>131</v>
      </c>
      <c r="R98" s="437" t="s">
        <v>131</v>
      </c>
      <c r="S98" s="437">
        <v>40320</v>
      </c>
      <c r="T98" s="437">
        <v>40327</v>
      </c>
      <c r="U98" s="976"/>
      <c r="V98" s="681"/>
      <c r="W98" s="913"/>
      <c r="X98" s="925"/>
      <c r="Y98" s="437">
        <v>40546</v>
      </c>
      <c r="Z98" s="927"/>
      <c r="AA98" s="1138"/>
      <c r="AB98" s="1149"/>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row>
    <row r="99" spans="1:79" s="13" customFormat="1" ht="24" customHeight="1">
      <c r="A99" s="156" t="s">
        <v>87</v>
      </c>
      <c r="B99" s="1018">
        <v>32</v>
      </c>
      <c r="C99" s="1021" t="s">
        <v>213</v>
      </c>
      <c r="D99" s="981" t="s">
        <v>234</v>
      </c>
      <c r="E99" s="999">
        <v>50000</v>
      </c>
      <c r="F99" s="679" t="s">
        <v>415</v>
      </c>
      <c r="G99" s="885" t="s">
        <v>63</v>
      </c>
      <c r="H99" s="885" t="s">
        <v>71</v>
      </c>
      <c r="I99" s="885" t="s">
        <v>235</v>
      </c>
      <c r="J99" s="897" t="s">
        <v>131</v>
      </c>
      <c r="K99" s="438">
        <v>40014</v>
      </c>
      <c r="L99" s="438" t="s">
        <v>131</v>
      </c>
      <c r="M99" s="438">
        <v>40024</v>
      </c>
      <c r="N99" s="427" t="s">
        <v>131</v>
      </c>
      <c r="O99" s="427" t="s">
        <v>131</v>
      </c>
      <c r="P99" s="427" t="s">
        <v>131</v>
      </c>
      <c r="Q99" s="427" t="s">
        <v>131</v>
      </c>
      <c r="R99" s="427" t="s">
        <v>131</v>
      </c>
      <c r="S99" s="427">
        <v>40035</v>
      </c>
      <c r="T99" s="427">
        <v>40045</v>
      </c>
      <c r="U99" s="866"/>
      <c r="V99" s="679" t="s">
        <v>415</v>
      </c>
      <c r="W99" s="872" t="s">
        <v>212</v>
      </c>
      <c r="X99" s="914" t="s">
        <v>578</v>
      </c>
      <c r="Y99" s="429">
        <v>40543</v>
      </c>
      <c r="Z99" s="920">
        <v>49924</v>
      </c>
      <c r="AA99" s="1138" t="s">
        <v>155</v>
      </c>
      <c r="AB99" s="1147"/>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row>
    <row r="100" spans="1:79" s="13" customFormat="1" ht="24" customHeight="1">
      <c r="A100" s="156" t="s">
        <v>88</v>
      </c>
      <c r="B100" s="1019"/>
      <c r="C100" s="1022"/>
      <c r="D100" s="982"/>
      <c r="E100" s="987"/>
      <c r="F100" s="680"/>
      <c r="G100" s="886"/>
      <c r="H100" s="886"/>
      <c r="I100" s="886"/>
      <c r="J100" s="898"/>
      <c r="K100" s="467">
        <v>40179</v>
      </c>
      <c r="L100" s="467" t="s">
        <v>131</v>
      </c>
      <c r="M100" s="467" t="s">
        <v>131</v>
      </c>
      <c r="N100" s="429" t="s">
        <v>131</v>
      </c>
      <c r="O100" s="429" t="s">
        <v>131</v>
      </c>
      <c r="P100" s="429" t="s">
        <v>131</v>
      </c>
      <c r="Q100" s="429" t="s">
        <v>131</v>
      </c>
      <c r="R100" s="429" t="s">
        <v>131</v>
      </c>
      <c r="S100" s="429">
        <f>K100+15</f>
        <v>40194</v>
      </c>
      <c r="T100" s="429">
        <f>S100+14</f>
        <v>40208</v>
      </c>
      <c r="U100" s="867"/>
      <c r="V100" s="680"/>
      <c r="W100" s="873"/>
      <c r="X100" s="915"/>
      <c r="Y100" s="538" t="s">
        <v>131</v>
      </c>
      <c r="Z100" s="921"/>
      <c r="AA100" s="1138"/>
      <c r="AB100" s="1148"/>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row>
    <row r="101" spans="1:79" s="13" customFormat="1" ht="24" customHeight="1">
      <c r="A101" s="156" t="s">
        <v>89</v>
      </c>
      <c r="B101" s="1020"/>
      <c r="C101" s="1023"/>
      <c r="D101" s="983"/>
      <c r="E101" s="988"/>
      <c r="F101" s="681"/>
      <c r="G101" s="887"/>
      <c r="H101" s="887"/>
      <c r="I101" s="887"/>
      <c r="J101" s="969"/>
      <c r="K101" s="443">
        <v>40322</v>
      </c>
      <c r="L101" s="443" t="s">
        <v>131</v>
      </c>
      <c r="M101" s="437" t="s">
        <v>131</v>
      </c>
      <c r="N101" s="437" t="s">
        <v>131</v>
      </c>
      <c r="O101" s="437" t="s">
        <v>131</v>
      </c>
      <c r="P101" s="437" t="s">
        <v>131</v>
      </c>
      <c r="Q101" s="437" t="s">
        <v>131</v>
      </c>
      <c r="R101" s="437" t="s">
        <v>131</v>
      </c>
      <c r="S101" s="437">
        <v>40337</v>
      </c>
      <c r="T101" s="437">
        <v>40338</v>
      </c>
      <c r="U101" s="868"/>
      <c r="V101" s="681"/>
      <c r="W101" s="913"/>
      <c r="X101" s="934"/>
      <c r="Y101" s="437">
        <v>40595</v>
      </c>
      <c r="Z101" s="927"/>
      <c r="AA101" s="1138"/>
      <c r="AB101" s="1149"/>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row>
    <row r="102" spans="1:79" s="13" customFormat="1" ht="24" customHeight="1">
      <c r="A102" s="156" t="s">
        <v>87</v>
      </c>
      <c r="B102" s="830">
        <v>33</v>
      </c>
      <c r="C102" s="1021" t="s">
        <v>227</v>
      </c>
      <c r="D102" s="981" t="s">
        <v>120</v>
      </c>
      <c r="E102" s="999">
        <v>25000</v>
      </c>
      <c r="F102" s="679" t="s">
        <v>415</v>
      </c>
      <c r="G102" s="885" t="s">
        <v>63</v>
      </c>
      <c r="H102" s="885" t="s">
        <v>71</v>
      </c>
      <c r="I102" s="885" t="s">
        <v>235</v>
      </c>
      <c r="J102" s="897" t="s">
        <v>131</v>
      </c>
      <c r="K102" s="438">
        <v>40014</v>
      </c>
      <c r="L102" s="438" t="s">
        <v>131</v>
      </c>
      <c r="M102" s="438">
        <v>40026</v>
      </c>
      <c r="N102" s="427" t="s">
        <v>131</v>
      </c>
      <c r="O102" s="427" t="s">
        <v>131</v>
      </c>
      <c r="P102" s="427" t="s">
        <v>131</v>
      </c>
      <c r="Q102" s="427" t="s">
        <v>131</v>
      </c>
      <c r="R102" s="427" t="s">
        <v>131</v>
      </c>
      <c r="S102" s="427">
        <v>40035</v>
      </c>
      <c r="T102" s="427">
        <v>40101</v>
      </c>
      <c r="U102" s="900"/>
      <c r="V102" s="679" t="s">
        <v>415</v>
      </c>
      <c r="W102" s="872" t="s">
        <v>228</v>
      </c>
      <c r="X102" s="914" t="s">
        <v>577</v>
      </c>
      <c r="Y102" s="556">
        <v>40543</v>
      </c>
      <c r="Z102" s="920">
        <v>0</v>
      </c>
      <c r="AA102" s="1141" t="s">
        <v>379</v>
      </c>
      <c r="AB102" s="1142"/>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row>
    <row r="103" spans="1:79" s="13" customFormat="1" ht="24" customHeight="1">
      <c r="A103" s="156" t="s">
        <v>88</v>
      </c>
      <c r="B103" s="830"/>
      <c r="C103" s="1022"/>
      <c r="D103" s="982"/>
      <c r="E103" s="987"/>
      <c r="F103" s="680"/>
      <c r="G103" s="886"/>
      <c r="H103" s="886"/>
      <c r="I103" s="886"/>
      <c r="J103" s="898"/>
      <c r="K103" s="467" t="s">
        <v>131</v>
      </c>
      <c r="L103" s="467" t="s">
        <v>131</v>
      </c>
      <c r="M103" s="429" t="s">
        <v>131</v>
      </c>
      <c r="N103" s="429" t="s">
        <v>131</v>
      </c>
      <c r="O103" s="429" t="s">
        <v>131</v>
      </c>
      <c r="P103" s="429" t="s">
        <v>131</v>
      </c>
      <c r="Q103" s="429" t="s">
        <v>131</v>
      </c>
      <c r="R103" s="429" t="s">
        <v>131</v>
      </c>
      <c r="S103" s="429" t="s">
        <v>131</v>
      </c>
      <c r="T103" s="429" t="s">
        <v>131</v>
      </c>
      <c r="U103" s="867"/>
      <c r="V103" s="680"/>
      <c r="W103" s="873"/>
      <c r="X103" s="915"/>
      <c r="Y103" s="538" t="s">
        <v>131</v>
      </c>
      <c r="Z103" s="921"/>
      <c r="AA103" s="1143"/>
      <c r="AB103" s="1144"/>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row>
    <row r="104" spans="1:79" s="13" customFormat="1" ht="24" customHeight="1">
      <c r="A104" s="156" t="s">
        <v>89</v>
      </c>
      <c r="B104" s="830"/>
      <c r="C104" s="1023"/>
      <c r="D104" s="983"/>
      <c r="E104" s="988"/>
      <c r="F104" s="681"/>
      <c r="G104" s="887"/>
      <c r="H104" s="887"/>
      <c r="I104" s="887"/>
      <c r="J104" s="969"/>
      <c r="K104" s="443">
        <v>40316</v>
      </c>
      <c r="L104" s="443" t="s">
        <v>131</v>
      </c>
      <c r="M104" s="437" t="s">
        <v>131</v>
      </c>
      <c r="N104" s="437" t="s">
        <v>131</v>
      </c>
      <c r="O104" s="437" t="s">
        <v>131</v>
      </c>
      <c r="P104" s="437" t="s">
        <v>131</v>
      </c>
      <c r="Q104" s="437" t="s">
        <v>131</v>
      </c>
      <c r="R104" s="437" t="s">
        <v>131</v>
      </c>
      <c r="S104" s="437">
        <v>40349</v>
      </c>
      <c r="T104" s="437">
        <v>40351</v>
      </c>
      <c r="U104" s="868"/>
      <c r="V104" s="681"/>
      <c r="W104" s="913"/>
      <c r="X104" s="934"/>
      <c r="Y104" s="555">
        <v>40574</v>
      </c>
      <c r="Z104" s="927"/>
      <c r="AA104" s="1145"/>
      <c r="AB104" s="1146"/>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row>
    <row r="105" spans="1:79" s="13" customFormat="1" ht="24" customHeight="1">
      <c r="A105" s="154" t="s">
        <v>87</v>
      </c>
      <c r="B105" s="1018">
        <v>34</v>
      </c>
      <c r="C105" s="1021" t="s">
        <v>230</v>
      </c>
      <c r="D105" s="981" t="s">
        <v>424</v>
      </c>
      <c r="E105" s="999">
        <v>24000</v>
      </c>
      <c r="F105" s="679" t="s">
        <v>415</v>
      </c>
      <c r="G105" s="885" t="s">
        <v>63</v>
      </c>
      <c r="H105" s="885" t="s">
        <v>71</v>
      </c>
      <c r="I105" s="885" t="s">
        <v>235</v>
      </c>
      <c r="J105" s="897" t="s">
        <v>131</v>
      </c>
      <c r="K105" s="438">
        <v>40035</v>
      </c>
      <c r="L105" s="438" t="s">
        <v>131</v>
      </c>
      <c r="M105" s="438">
        <v>40040</v>
      </c>
      <c r="N105" s="427" t="s">
        <v>131</v>
      </c>
      <c r="O105" s="427" t="s">
        <v>131</v>
      </c>
      <c r="P105" s="427" t="s">
        <v>131</v>
      </c>
      <c r="Q105" s="427" t="s">
        <v>131</v>
      </c>
      <c r="R105" s="427" t="s">
        <v>131</v>
      </c>
      <c r="S105" s="427">
        <v>40050</v>
      </c>
      <c r="T105" s="427">
        <v>40058</v>
      </c>
      <c r="U105" s="900"/>
      <c r="V105" s="679" t="s">
        <v>415</v>
      </c>
      <c r="W105" s="872" t="s">
        <v>232</v>
      </c>
      <c r="X105" s="923" t="s">
        <v>576</v>
      </c>
      <c r="Y105" s="436">
        <v>40709</v>
      </c>
      <c r="Z105" s="920">
        <v>30000</v>
      </c>
      <c r="AA105" s="1138" t="s">
        <v>155</v>
      </c>
      <c r="AB105" s="1147"/>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row>
    <row r="106" spans="1:79" s="13" customFormat="1" ht="24" customHeight="1">
      <c r="A106" s="156" t="s">
        <v>88</v>
      </c>
      <c r="B106" s="1019"/>
      <c r="C106" s="1022"/>
      <c r="D106" s="982"/>
      <c r="E106" s="987"/>
      <c r="F106" s="680"/>
      <c r="G106" s="886"/>
      <c r="H106" s="886"/>
      <c r="I106" s="886"/>
      <c r="J106" s="898"/>
      <c r="K106" s="467">
        <v>40179</v>
      </c>
      <c r="L106" s="467" t="s">
        <v>131</v>
      </c>
      <c r="M106" s="467" t="s">
        <v>131</v>
      </c>
      <c r="N106" s="429" t="s">
        <v>131</v>
      </c>
      <c r="O106" s="429" t="s">
        <v>131</v>
      </c>
      <c r="P106" s="429" t="s">
        <v>131</v>
      </c>
      <c r="Q106" s="429" t="s">
        <v>131</v>
      </c>
      <c r="R106" s="429" t="s">
        <v>131</v>
      </c>
      <c r="S106" s="429">
        <f>K106+15</f>
        <v>40194</v>
      </c>
      <c r="T106" s="429">
        <f>S106+14</f>
        <v>40208</v>
      </c>
      <c r="U106" s="867"/>
      <c r="V106" s="680"/>
      <c r="W106" s="873"/>
      <c r="X106" s="924"/>
      <c r="Y106" s="538" t="s">
        <v>131</v>
      </c>
      <c r="Z106" s="921"/>
      <c r="AA106" s="1138"/>
      <c r="AB106" s="1148"/>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row>
    <row r="107" spans="1:79" s="13" customFormat="1" ht="24" customHeight="1">
      <c r="A107" s="156" t="s">
        <v>89</v>
      </c>
      <c r="B107" s="1020"/>
      <c r="C107" s="1023"/>
      <c r="D107" s="983"/>
      <c r="E107" s="988"/>
      <c r="F107" s="681"/>
      <c r="G107" s="887"/>
      <c r="H107" s="887"/>
      <c r="I107" s="887"/>
      <c r="J107" s="969"/>
      <c r="K107" s="443">
        <v>40283</v>
      </c>
      <c r="L107" s="443" t="s">
        <v>131</v>
      </c>
      <c r="M107" s="437" t="s">
        <v>131</v>
      </c>
      <c r="N107" s="437" t="s">
        <v>131</v>
      </c>
      <c r="O107" s="437" t="s">
        <v>131</v>
      </c>
      <c r="P107" s="437" t="s">
        <v>131</v>
      </c>
      <c r="Q107" s="437" t="s">
        <v>131</v>
      </c>
      <c r="R107" s="437" t="s">
        <v>131</v>
      </c>
      <c r="S107" s="447">
        <v>40352</v>
      </c>
      <c r="T107" s="437">
        <v>40355</v>
      </c>
      <c r="U107" s="868"/>
      <c r="V107" s="681"/>
      <c r="W107" s="913"/>
      <c r="X107" s="925"/>
      <c r="Y107" s="437">
        <v>41099</v>
      </c>
      <c r="Z107" s="927"/>
      <c r="AA107" s="1138"/>
      <c r="AB107" s="1149"/>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row>
    <row r="108" spans="1:79" s="13" customFormat="1" ht="24" customHeight="1">
      <c r="A108" s="156" t="s">
        <v>87</v>
      </c>
      <c r="B108" s="830">
        <v>35</v>
      </c>
      <c r="C108" s="1021" t="s">
        <v>327</v>
      </c>
      <c r="D108" s="981" t="s">
        <v>431</v>
      </c>
      <c r="E108" s="999">
        <v>24000</v>
      </c>
      <c r="F108" s="679" t="s">
        <v>415</v>
      </c>
      <c r="G108" s="885" t="s">
        <v>63</v>
      </c>
      <c r="H108" s="885" t="s">
        <v>71</v>
      </c>
      <c r="I108" s="885" t="s">
        <v>235</v>
      </c>
      <c r="J108" s="897" t="s">
        <v>131</v>
      </c>
      <c r="K108" s="438">
        <v>40035</v>
      </c>
      <c r="L108" s="438" t="s">
        <v>131</v>
      </c>
      <c r="M108" s="438">
        <v>40040</v>
      </c>
      <c r="N108" s="427" t="s">
        <v>131</v>
      </c>
      <c r="O108" s="427" t="s">
        <v>131</v>
      </c>
      <c r="P108" s="427" t="s">
        <v>131</v>
      </c>
      <c r="Q108" s="427" t="s">
        <v>131</v>
      </c>
      <c r="R108" s="427" t="s">
        <v>131</v>
      </c>
      <c r="S108" s="427">
        <v>40050</v>
      </c>
      <c r="T108" s="427">
        <v>40058</v>
      </c>
      <c r="U108" s="900"/>
      <c r="V108" s="679" t="s">
        <v>415</v>
      </c>
      <c r="W108" s="872" t="s">
        <v>231</v>
      </c>
      <c r="X108" s="923" t="s">
        <v>575</v>
      </c>
      <c r="Y108" s="429">
        <v>40709</v>
      </c>
      <c r="Z108" s="920">
        <v>30000</v>
      </c>
      <c r="AA108" s="1138" t="s">
        <v>155</v>
      </c>
      <c r="AB108" s="614"/>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row>
    <row r="109" spans="1:79" s="13" customFormat="1" ht="24" customHeight="1">
      <c r="A109" s="156" t="s">
        <v>88</v>
      </c>
      <c r="B109" s="830"/>
      <c r="C109" s="1022"/>
      <c r="D109" s="982"/>
      <c r="E109" s="987"/>
      <c r="F109" s="680"/>
      <c r="G109" s="886"/>
      <c r="H109" s="886"/>
      <c r="I109" s="886"/>
      <c r="J109" s="898"/>
      <c r="K109" s="467">
        <v>40179</v>
      </c>
      <c r="L109" s="467" t="s">
        <v>131</v>
      </c>
      <c r="M109" s="467" t="s">
        <v>131</v>
      </c>
      <c r="N109" s="429" t="s">
        <v>131</v>
      </c>
      <c r="O109" s="429" t="s">
        <v>131</v>
      </c>
      <c r="P109" s="429" t="s">
        <v>131</v>
      </c>
      <c r="Q109" s="429" t="s">
        <v>131</v>
      </c>
      <c r="R109" s="429" t="s">
        <v>131</v>
      </c>
      <c r="S109" s="429">
        <f>K109+15</f>
        <v>40194</v>
      </c>
      <c r="T109" s="429">
        <f>S109+14</f>
        <v>40208</v>
      </c>
      <c r="U109" s="867"/>
      <c r="V109" s="680"/>
      <c r="W109" s="873"/>
      <c r="X109" s="924"/>
      <c r="Y109" s="538" t="s">
        <v>131</v>
      </c>
      <c r="Z109" s="921"/>
      <c r="AA109" s="1138"/>
      <c r="AB109" s="6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row>
    <row r="110" spans="1:79" s="13" customFormat="1" ht="24" customHeight="1">
      <c r="A110" s="156" t="s">
        <v>89</v>
      </c>
      <c r="B110" s="830"/>
      <c r="C110" s="1023"/>
      <c r="D110" s="983"/>
      <c r="E110" s="988"/>
      <c r="F110" s="681"/>
      <c r="G110" s="887"/>
      <c r="H110" s="887"/>
      <c r="I110" s="887"/>
      <c r="J110" s="969"/>
      <c r="K110" s="440">
        <v>40283</v>
      </c>
      <c r="L110" s="443" t="s">
        <v>131</v>
      </c>
      <c r="M110" s="437" t="s">
        <v>131</v>
      </c>
      <c r="N110" s="437" t="s">
        <v>131</v>
      </c>
      <c r="O110" s="437" t="s">
        <v>131</v>
      </c>
      <c r="P110" s="437" t="s">
        <v>131</v>
      </c>
      <c r="Q110" s="437" t="s">
        <v>131</v>
      </c>
      <c r="R110" s="437" t="s">
        <v>131</v>
      </c>
      <c r="S110" s="447">
        <v>40352</v>
      </c>
      <c r="T110" s="437">
        <v>40355</v>
      </c>
      <c r="U110" s="868"/>
      <c r="V110" s="681"/>
      <c r="W110" s="913"/>
      <c r="X110" s="925"/>
      <c r="Y110" s="437">
        <v>41099</v>
      </c>
      <c r="Z110" s="927"/>
      <c r="AA110" s="1138"/>
      <c r="AB110" s="616"/>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row>
    <row r="111" spans="1:79" s="13" customFormat="1" ht="24" customHeight="1">
      <c r="A111" s="156" t="s">
        <v>87</v>
      </c>
      <c r="B111" s="1018">
        <v>36</v>
      </c>
      <c r="C111" s="1021" t="s">
        <v>328</v>
      </c>
      <c r="D111" s="981" t="s">
        <v>432</v>
      </c>
      <c r="E111" s="999">
        <v>24000</v>
      </c>
      <c r="F111" s="679" t="s">
        <v>415</v>
      </c>
      <c r="G111" s="885" t="s">
        <v>63</v>
      </c>
      <c r="H111" s="885" t="s">
        <v>71</v>
      </c>
      <c r="I111" s="885" t="s">
        <v>235</v>
      </c>
      <c r="J111" s="1054" t="s">
        <v>131</v>
      </c>
      <c r="K111" s="442">
        <v>40035</v>
      </c>
      <c r="L111" s="494" t="s">
        <v>131</v>
      </c>
      <c r="M111" s="438">
        <v>40040</v>
      </c>
      <c r="N111" s="427" t="s">
        <v>131</v>
      </c>
      <c r="O111" s="427" t="s">
        <v>131</v>
      </c>
      <c r="P111" s="427" t="s">
        <v>131</v>
      </c>
      <c r="Q111" s="427" t="s">
        <v>131</v>
      </c>
      <c r="R111" s="427" t="s">
        <v>131</v>
      </c>
      <c r="S111" s="427">
        <v>40050</v>
      </c>
      <c r="T111" s="427">
        <v>40058</v>
      </c>
      <c r="U111" s="900"/>
      <c r="V111" s="679" t="s">
        <v>415</v>
      </c>
      <c r="W111" s="872" t="s">
        <v>229</v>
      </c>
      <c r="X111" s="923" t="s">
        <v>574</v>
      </c>
      <c r="Y111" s="429">
        <v>40709</v>
      </c>
      <c r="Z111" s="920">
        <v>30000</v>
      </c>
      <c r="AA111" s="1138" t="s">
        <v>155</v>
      </c>
      <c r="AB111" s="614"/>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row>
    <row r="112" spans="1:79" s="13" customFormat="1" ht="24" customHeight="1">
      <c r="A112" s="156" t="s">
        <v>88</v>
      </c>
      <c r="B112" s="1019"/>
      <c r="C112" s="1022"/>
      <c r="D112" s="982"/>
      <c r="E112" s="987"/>
      <c r="F112" s="680"/>
      <c r="G112" s="886"/>
      <c r="H112" s="886"/>
      <c r="I112" s="886"/>
      <c r="J112" s="1055"/>
      <c r="K112" s="454">
        <v>40179</v>
      </c>
      <c r="L112" s="495" t="s">
        <v>131</v>
      </c>
      <c r="M112" s="467" t="s">
        <v>131</v>
      </c>
      <c r="N112" s="429" t="s">
        <v>131</v>
      </c>
      <c r="O112" s="429" t="s">
        <v>131</v>
      </c>
      <c r="P112" s="429" t="s">
        <v>131</v>
      </c>
      <c r="Q112" s="429" t="s">
        <v>131</v>
      </c>
      <c r="R112" s="429" t="s">
        <v>131</v>
      </c>
      <c r="S112" s="429">
        <f>K112+15</f>
        <v>40194</v>
      </c>
      <c r="T112" s="429">
        <f>S112+14</f>
        <v>40208</v>
      </c>
      <c r="U112" s="867"/>
      <c r="V112" s="680"/>
      <c r="W112" s="873"/>
      <c r="X112" s="924"/>
      <c r="Y112" s="538" t="s">
        <v>131</v>
      </c>
      <c r="Z112" s="921"/>
      <c r="AA112" s="1138"/>
      <c r="AB112" s="6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row>
    <row r="113" spans="1:79" s="13" customFormat="1" ht="24" customHeight="1">
      <c r="A113" s="156" t="s">
        <v>89</v>
      </c>
      <c r="B113" s="1020"/>
      <c r="C113" s="1023"/>
      <c r="D113" s="983"/>
      <c r="E113" s="1015"/>
      <c r="F113" s="681"/>
      <c r="G113" s="887"/>
      <c r="H113" s="887"/>
      <c r="I113" s="887"/>
      <c r="J113" s="1056"/>
      <c r="K113" s="444">
        <v>40283</v>
      </c>
      <c r="L113" s="460" t="s">
        <v>131</v>
      </c>
      <c r="M113" s="437" t="s">
        <v>131</v>
      </c>
      <c r="N113" s="437" t="s">
        <v>131</v>
      </c>
      <c r="O113" s="437" t="s">
        <v>131</v>
      </c>
      <c r="P113" s="437" t="s">
        <v>131</v>
      </c>
      <c r="Q113" s="437" t="s">
        <v>131</v>
      </c>
      <c r="R113" s="437" t="s">
        <v>131</v>
      </c>
      <c r="S113" s="437">
        <v>40352</v>
      </c>
      <c r="T113" s="437">
        <v>40355</v>
      </c>
      <c r="U113" s="868"/>
      <c r="V113" s="681"/>
      <c r="W113" s="913"/>
      <c r="X113" s="925"/>
      <c r="Y113" s="437">
        <v>41099</v>
      </c>
      <c r="Z113" s="927"/>
      <c r="AA113" s="1138"/>
      <c r="AB113" s="616"/>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row>
    <row r="114" spans="1:79" s="38" customFormat="1" ht="24" customHeight="1">
      <c r="A114" s="156" t="s">
        <v>87</v>
      </c>
      <c r="B114" s="830">
        <v>37</v>
      </c>
      <c r="C114" s="1021" t="s">
        <v>312</v>
      </c>
      <c r="D114" s="981" t="s">
        <v>22</v>
      </c>
      <c r="E114" s="1075">
        <v>14000</v>
      </c>
      <c r="F114" s="679" t="s">
        <v>415</v>
      </c>
      <c r="G114" s="885" t="s">
        <v>63</v>
      </c>
      <c r="H114" s="885" t="s">
        <v>72</v>
      </c>
      <c r="I114" s="885" t="s">
        <v>0</v>
      </c>
      <c r="J114" s="496" t="s">
        <v>131</v>
      </c>
      <c r="K114" s="497" t="s">
        <v>131</v>
      </c>
      <c r="L114" s="497" t="s">
        <v>131</v>
      </c>
      <c r="M114" s="498" t="s">
        <v>131</v>
      </c>
      <c r="N114" s="499" t="s">
        <v>131</v>
      </c>
      <c r="O114" s="499" t="s">
        <v>131</v>
      </c>
      <c r="P114" s="499" t="s">
        <v>131</v>
      </c>
      <c r="Q114" s="498" t="s">
        <v>131</v>
      </c>
      <c r="R114" s="498" t="s">
        <v>131</v>
      </c>
      <c r="S114" s="429">
        <v>40483</v>
      </c>
      <c r="T114" s="498">
        <f>S114+11</f>
        <v>40494</v>
      </c>
      <c r="U114" s="977"/>
      <c r="V114" s="679" t="s">
        <v>415</v>
      </c>
      <c r="W114" s="872" t="s">
        <v>353</v>
      </c>
      <c r="X114" s="923" t="s">
        <v>573</v>
      </c>
      <c r="Y114" s="557">
        <v>40673</v>
      </c>
      <c r="Z114" s="926">
        <v>25099</v>
      </c>
      <c r="AA114" s="1138" t="s">
        <v>155</v>
      </c>
      <c r="AB114" s="1154" t="s">
        <v>546</v>
      </c>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row>
    <row r="115" spans="1:79" s="38" customFormat="1" ht="24" customHeight="1">
      <c r="A115" s="156" t="s">
        <v>88</v>
      </c>
      <c r="B115" s="830"/>
      <c r="C115" s="1022"/>
      <c r="D115" s="982"/>
      <c r="E115" s="1076"/>
      <c r="F115" s="680"/>
      <c r="G115" s="886"/>
      <c r="H115" s="886"/>
      <c r="I115" s="886"/>
      <c r="J115" s="497" t="s">
        <v>131</v>
      </c>
      <c r="K115" s="497" t="s">
        <v>131</v>
      </c>
      <c r="L115" s="497" t="s">
        <v>131</v>
      </c>
      <c r="M115" s="497" t="s">
        <v>131</v>
      </c>
      <c r="N115" s="497" t="s">
        <v>131</v>
      </c>
      <c r="O115" s="497" t="s">
        <v>131</v>
      </c>
      <c r="P115" s="497" t="s">
        <v>131</v>
      </c>
      <c r="Q115" s="497" t="s">
        <v>131</v>
      </c>
      <c r="R115" s="497" t="s">
        <v>131</v>
      </c>
      <c r="S115" s="497" t="s">
        <v>131</v>
      </c>
      <c r="T115" s="497" t="s">
        <v>131</v>
      </c>
      <c r="U115" s="892"/>
      <c r="V115" s="680"/>
      <c r="W115" s="873"/>
      <c r="X115" s="924"/>
      <c r="Y115" s="557">
        <v>40877</v>
      </c>
      <c r="Z115" s="918"/>
      <c r="AA115" s="1138"/>
      <c r="AB115" s="1154"/>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row>
    <row r="116" spans="1:79" s="38" customFormat="1" ht="24" customHeight="1">
      <c r="A116" s="156" t="s">
        <v>89</v>
      </c>
      <c r="B116" s="830"/>
      <c r="C116" s="1023"/>
      <c r="D116" s="983"/>
      <c r="E116" s="1077"/>
      <c r="F116" s="681"/>
      <c r="G116" s="887"/>
      <c r="H116" s="887"/>
      <c r="I116" s="887"/>
      <c r="J116" s="497" t="s">
        <v>131</v>
      </c>
      <c r="K116" s="497" t="s">
        <v>131</v>
      </c>
      <c r="L116" s="497" t="s">
        <v>131</v>
      </c>
      <c r="M116" s="497" t="s">
        <v>131</v>
      </c>
      <c r="N116" s="500" t="s">
        <v>131</v>
      </c>
      <c r="O116" s="500" t="s">
        <v>131</v>
      </c>
      <c r="P116" s="500" t="s">
        <v>131</v>
      </c>
      <c r="Q116" s="497" t="s">
        <v>131</v>
      </c>
      <c r="R116" s="497" t="s">
        <v>131</v>
      </c>
      <c r="S116" s="429">
        <v>40488</v>
      </c>
      <c r="T116" s="498">
        <v>40492</v>
      </c>
      <c r="U116" s="893"/>
      <c r="V116" s="681"/>
      <c r="W116" s="913"/>
      <c r="X116" s="925"/>
      <c r="Y116" s="557">
        <v>40877</v>
      </c>
      <c r="Z116" s="919"/>
      <c r="AA116" s="1138"/>
      <c r="AB116" s="1154"/>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row>
    <row r="117" spans="1:79" s="13" customFormat="1" ht="24" customHeight="1">
      <c r="A117" s="156" t="s">
        <v>87</v>
      </c>
      <c r="B117" s="1018">
        <v>38</v>
      </c>
      <c r="C117" s="1021" t="s">
        <v>326</v>
      </c>
      <c r="D117" s="981" t="s">
        <v>314</v>
      </c>
      <c r="E117" s="999">
        <v>14400</v>
      </c>
      <c r="F117" s="679" t="s">
        <v>415</v>
      </c>
      <c r="G117" s="885" t="s">
        <v>64</v>
      </c>
      <c r="H117" s="888" t="s">
        <v>72</v>
      </c>
      <c r="I117" s="1108" t="s">
        <v>153</v>
      </c>
      <c r="J117" s="442">
        <v>40439</v>
      </c>
      <c r="K117" s="442">
        <f>J117+14</f>
        <v>40453</v>
      </c>
      <c r="L117" s="442" t="s">
        <v>131</v>
      </c>
      <c r="M117" s="442" t="s">
        <v>131</v>
      </c>
      <c r="N117" s="442" t="s">
        <v>131</v>
      </c>
      <c r="O117" s="442" t="s">
        <v>131</v>
      </c>
      <c r="P117" s="442" t="s">
        <v>131</v>
      </c>
      <c r="Q117" s="442" t="s">
        <v>131</v>
      </c>
      <c r="R117" s="442" t="s">
        <v>131</v>
      </c>
      <c r="S117" s="442" t="s">
        <v>131</v>
      </c>
      <c r="T117" s="442">
        <v>40513</v>
      </c>
      <c r="U117" s="875"/>
      <c r="V117" s="679" t="s">
        <v>415</v>
      </c>
      <c r="W117" s="872" t="s">
        <v>354</v>
      </c>
      <c r="X117" s="914" t="s">
        <v>498</v>
      </c>
      <c r="Y117" s="438">
        <v>40877</v>
      </c>
      <c r="Z117" s="926">
        <v>12000</v>
      </c>
      <c r="AA117" s="917" t="s">
        <v>416</v>
      </c>
      <c r="AB117" s="1176"/>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row>
    <row r="118" spans="1:79" s="13" customFormat="1" ht="24" customHeight="1">
      <c r="A118" s="156" t="s">
        <v>88</v>
      </c>
      <c r="B118" s="1019"/>
      <c r="C118" s="1022"/>
      <c r="D118" s="982"/>
      <c r="E118" s="987"/>
      <c r="F118" s="680"/>
      <c r="G118" s="886"/>
      <c r="H118" s="883"/>
      <c r="I118" s="904"/>
      <c r="J118" s="454">
        <v>40512</v>
      </c>
      <c r="K118" s="454">
        <f>J118+14</f>
        <v>40526</v>
      </c>
      <c r="L118" s="454" t="s">
        <v>131</v>
      </c>
      <c r="M118" s="454" t="s">
        <v>131</v>
      </c>
      <c r="N118" s="454" t="s">
        <v>131</v>
      </c>
      <c r="O118" s="454" t="s">
        <v>131</v>
      </c>
      <c r="P118" s="454" t="s">
        <v>131</v>
      </c>
      <c r="Q118" s="454" t="s">
        <v>131</v>
      </c>
      <c r="R118" s="454" t="s">
        <v>131</v>
      </c>
      <c r="S118" s="454" t="s">
        <v>131</v>
      </c>
      <c r="T118" s="454" t="s">
        <v>131</v>
      </c>
      <c r="U118" s="876"/>
      <c r="V118" s="680"/>
      <c r="W118" s="873"/>
      <c r="X118" s="915"/>
      <c r="Y118" s="539" t="s">
        <v>131</v>
      </c>
      <c r="Z118" s="918"/>
      <c r="AA118" s="917"/>
      <c r="AB118" s="1177"/>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row>
    <row r="119" spans="1:79" s="13" customFormat="1" ht="24" customHeight="1">
      <c r="A119" s="156" t="s">
        <v>89</v>
      </c>
      <c r="B119" s="1020"/>
      <c r="C119" s="1023"/>
      <c r="D119" s="983"/>
      <c r="E119" s="988"/>
      <c r="F119" s="681"/>
      <c r="G119" s="887"/>
      <c r="H119" s="884"/>
      <c r="I119" s="905"/>
      <c r="J119" s="444">
        <v>40421</v>
      </c>
      <c r="K119" s="444">
        <v>40455</v>
      </c>
      <c r="L119" s="444" t="s">
        <v>131</v>
      </c>
      <c r="M119" s="444" t="s">
        <v>131</v>
      </c>
      <c r="N119" s="444" t="s">
        <v>131</v>
      </c>
      <c r="O119" s="444" t="s">
        <v>131</v>
      </c>
      <c r="P119" s="444" t="s">
        <v>131</v>
      </c>
      <c r="Q119" s="444" t="s">
        <v>131</v>
      </c>
      <c r="R119" s="444" t="s">
        <v>131</v>
      </c>
      <c r="S119" s="444" t="s">
        <v>131</v>
      </c>
      <c r="T119" s="501">
        <v>40513</v>
      </c>
      <c r="U119" s="877"/>
      <c r="V119" s="681"/>
      <c r="W119" s="913"/>
      <c r="X119" s="916"/>
      <c r="Y119" s="444">
        <v>40816</v>
      </c>
      <c r="Z119" s="855"/>
      <c r="AA119" s="917"/>
      <c r="AB119" s="1178"/>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row>
    <row r="120" spans="1:79" s="13" customFormat="1" ht="24" customHeight="1">
      <c r="A120" s="156" t="s">
        <v>87</v>
      </c>
      <c r="B120" s="830">
        <v>39</v>
      </c>
      <c r="C120" s="1024" t="s">
        <v>152</v>
      </c>
      <c r="D120" s="981" t="s">
        <v>449</v>
      </c>
      <c r="E120" s="1003">
        <v>15000</v>
      </c>
      <c r="F120" s="679" t="s">
        <v>415</v>
      </c>
      <c r="G120" s="885" t="s">
        <v>63</v>
      </c>
      <c r="H120" s="888" t="s">
        <v>72</v>
      </c>
      <c r="I120" s="883" t="s">
        <v>0</v>
      </c>
      <c r="J120" s="889" t="s">
        <v>131</v>
      </c>
      <c r="K120" s="497">
        <v>40507</v>
      </c>
      <c r="L120" s="497" t="s">
        <v>131</v>
      </c>
      <c r="M120" s="497" t="s">
        <v>131</v>
      </c>
      <c r="N120" s="497" t="s">
        <v>131</v>
      </c>
      <c r="O120" s="497" t="s">
        <v>131</v>
      </c>
      <c r="P120" s="497" t="s">
        <v>131</v>
      </c>
      <c r="Q120" s="497" t="s">
        <v>131</v>
      </c>
      <c r="R120" s="497" t="s">
        <v>131</v>
      </c>
      <c r="S120" s="497">
        <f>T120-7</f>
        <v>40530</v>
      </c>
      <c r="T120" s="459">
        <f>K120+30</f>
        <v>40537</v>
      </c>
      <c r="U120" s="892"/>
      <c r="V120" s="679" t="s">
        <v>415</v>
      </c>
      <c r="W120" s="872" t="s">
        <v>333</v>
      </c>
      <c r="X120" s="909" t="s">
        <v>572</v>
      </c>
      <c r="Y120" s="558">
        <f>T120+30</f>
        <v>40567</v>
      </c>
      <c r="Z120" s="918">
        <v>15000</v>
      </c>
      <c r="AA120" s="1138" t="s">
        <v>155</v>
      </c>
      <c r="AB120" s="1176"/>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row>
    <row r="121" spans="1:79" s="13" customFormat="1" ht="24" customHeight="1">
      <c r="A121" s="156" t="s">
        <v>88</v>
      </c>
      <c r="B121" s="830"/>
      <c r="C121" s="1025"/>
      <c r="D121" s="982"/>
      <c r="E121" s="1004"/>
      <c r="F121" s="680"/>
      <c r="G121" s="886"/>
      <c r="H121" s="883"/>
      <c r="I121" s="883"/>
      <c r="J121" s="890"/>
      <c r="K121" s="497" t="s">
        <v>131</v>
      </c>
      <c r="L121" s="497" t="s">
        <v>131</v>
      </c>
      <c r="M121" s="497" t="s">
        <v>131</v>
      </c>
      <c r="N121" s="497" t="s">
        <v>131</v>
      </c>
      <c r="O121" s="497" t="s">
        <v>131</v>
      </c>
      <c r="P121" s="497" t="s">
        <v>131</v>
      </c>
      <c r="Q121" s="497" t="s">
        <v>131</v>
      </c>
      <c r="R121" s="497" t="s">
        <v>131</v>
      </c>
      <c r="S121" s="497" t="s">
        <v>131</v>
      </c>
      <c r="T121" s="497" t="s">
        <v>131</v>
      </c>
      <c r="U121" s="892"/>
      <c r="V121" s="680"/>
      <c r="W121" s="873"/>
      <c r="X121" s="910"/>
      <c r="Y121" s="558" t="s">
        <v>131</v>
      </c>
      <c r="Z121" s="918"/>
      <c r="AA121" s="1138"/>
      <c r="AB121" s="1177"/>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row>
    <row r="122" spans="1:79" s="13" customFormat="1" ht="24" customHeight="1">
      <c r="A122" s="156" t="s">
        <v>89</v>
      </c>
      <c r="B122" s="830"/>
      <c r="C122" s="1026"/>
      <c r="D122" s="983"/>
      <c r="E122" s="1005"/>
      <c r="F122" s="681"/>
      <c r="G122" s="887"/>
      <c r="H122" s="884"/>
      <c r="I122" s="884"/>
      <c r="J122" s="891"/>
      <c r="K122" s="440">
        <v>40425</v>
      </c>
      <c r="L122" s="502" t="s">
        <v>131</v>
      </c>
      <c r="M122" s="503" t="s">
        <v>131</v>
      </c>
      <c r="N122" s="503" t="s">
        <v>131</v>
      </c>
      <c r="O122" s="502" t="s">
        <v>131</v>
      </c>
      <c r="P122" s="497">
        <v>40455</v>
      </c>
      <c r="Q122" s="497">
        <v>40524</v>
      </c>
      <c r="R122" s="500" t="s">
        <v>131</v>
      </c>
      <c r="S122" s="500">
        <v>40537</v>
      </c>
      <c r="T122" s="500">
        <v>40537</v>
      </c>
      <c r="U122" s="893"/>
      <c r="V122" s="681"/>
      <c r="W122" s="913"/>
      <c r="X122" s="911"/>
      <c r="Y122" s="559">
        <v>40817</v>
      </c>
      <c r="Z122" s="919"/>
      <c r="AA122" s="1138"/>
      <c r="AB122" s="1178"/>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row>
    <row r="123" spans="1:79" s="13" customFormat="1" ht="24" customHeight="1">
      <c r="A123" s="156" t="s">
        <v>87</v>
      </c>
      <c r="B123" s="1018">
        <v>40</v>
      </c>
      <c r="C123" s="1042" t="s">
        <v>396</v>
      </c>
      <c r="D123" s="981" t="s">
        <v>19</v>
      </c>
      <c r="E123" s="842">
        <v>50000</v>
      </c>
      <c r="F123" s="679" t="s">
        <v>415</v>
      </c>
      <c r="G123" s="885" t="s">
        <v>63</v>
      </c>
      <c r="H123" s="885" t="s">
        <v>72</v>
      </c>
      <c r="I123" s="885" t="s">
        <v>153</v>
      </c>
      <c r="J123" s="897" t="s">
        <v>131</v>
      </c>
      <c r="K123" s="438">
        <v>40066</v>
      </c>
      <c r="L123" s="438" t="s">
        <v>131</v>
      </c>
      <c r="M123" s="438">
        <v>40071</v>
      </c>
      <c r="N123" s="427" t="s">
        <v>131</v>
      </c>
      <c r="O123" s="427" t="s">
        <v>131</v>
      </c>
      <c r="P123" s="427" t="s">
        <v>131</v>
      </c>
      <c r="Q123" s="427" t="s">
        <v>131</v>
      </c>
      <c r="R123" s="427" t="s">
        <v>131</v>
      </c>
      <c r="S123" s="427">
        <v>40083</v>
      </c>
      <c r="T123" s="427">
        <v>40089</v>
      </c>
      <c r="U123" s="900"/>
      <c r="V123" s="679" t="s">
        <v>415</v>
      </c>
      <c r="W123" s="872" t="s">
        <v>335</v>
      </c>
      <c r="X123" s="909" t="s">
        <v>571</v>
      </c>
      <c r="Y123" s="541">
        <v>40864</v>
      </c>
      <c r="Z123" s="920">
        <v>53700</v>
      </c>
      <c r="AA123" s="917" t="s">
        <v>529</v>
      </c>
      <c r="AB123" s="614" t="s">
        <v>528</v>
      </c>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row>
    <row r="124" spans="1:79" s="13" customFormat="1" ht="24" customHeight="1">
      <c r="A124" s="156" t="s">
        <v>88</v>
      </c>
      <c r="B124" s="1019"/>
      <c r="C124" s="1043"/>
      <c r="D124" s="982"/>
      <c r="E124" s="843"/>
      <c r="F124" s="680"/>
      <c r="G124" s="886"/>
      <c r="H124" s="886"/>
      <c r="I124" s="886"/>
      <c r="J124" s="898"/>
      <c r="K124" s="467">
        <v>40502</v>
      </c>
      <c r="L124" s="467" t="s">
        <v>131</v>
      </c>
      <c r="M124" s="429">
        <f>K124+20</f>
        <v>40522</v>
      </c>
      <c r="N124" s="429" t="s">
        <v>131</v>
      </c>
      <c r="O124" s="429" t="s">
        <v>131</v>
      </c>
      <c r="P124" s="429">
        <f>M124+18</f>
        <v>40540</v>
      </c>
      <c r="Q124" s="429">
        <f>P124+7</f>
        <v>40547</v>
      </c>
      <c r="R124" s="429">
        <f>Q124+10</f>
        <v>40557</v>
      </c>
      <c r="S124" s="429">
        <f>R124+7</f>
        <v>40564</v>
      </c>
      <c r="T124" s="429">
        <f>S124+7</f>
        <v>40571</v>
      </c>
      <c r="U124" s="867"/>
      <c r="V124" s="680"/>
      <c r="W124" s="873"/>
      <c r="X124" s="910"/>
      <c r="Y124" s="556">
        <v>40967</v>
      </c>
      <c r="Z124" s="921"/>
      <c r="AA124" s="917"/>
      <c r="AB124" s="6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row>
    <row r="125" spans="1:79" s="13" customFormat="1" ht="24" customHeight="1">
      <c r="A125" s="156" t="s">
        <v>89</v>
      </c>
      <c r="B125" s="1020"/>
      <c r="C125" s="1044"/>
      <c r="D125" s="983"/>
      <c r="E125" s="844"/>
      <c r="F125" s="681"/>
      <c r="G125" s="887"/>
      <c r="H125" s="887"/>
      <c r="I125" s="887"/>
      <c r="J125" s="899"/>
      <c r="K125" s="440">
        <v>40366</v>
      </c>
      <c r="L125" s="440" t="s">
        <v>131</v>
      </c>
      <c r="M125" s="431">
        <v>40372</v>
      </c>
      <c r="N125" s="431" t="s">
        <v>131</v>
      </c>
      <c r="O125" s="431" t="s">
        <v>131</v>
      </c>
      <c r="P125" s="431">
        <v>40587</v>
      </c>
      <c r="Q125" s="437">
        <v>40601</v>
      </c>
      <c r="R125" s="504">
        <v>40538</v>
      </c>
      <c r="S125" s="431">
        <v>40672</v>
      </c>
      <c r="T125" s="431">
        <v>40673</v>
      </c>
      <c r="U125" s="868"/>
      <c r="V125" s="681"/>
      <c r="W125" s="913"/>
      <c r="X125" s="911"/>
      <c r="Y125" s="560">
        <v>41104</v>
      </c>
      <c r="Z125" s="927"/>
      <c r="AA125" s="917"/>
      <c r="AB125" s="616"/>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row>
    <row r="126" spans="1:79" s="13" customFormat="1" ht="24" customHeight="1">
      <c r="A126" s="156" t="s">
        <v>87</v>
      </c>
      <c r="B126" s="830">
        <v>41</v>
      </c>
      <c r="C126" s="1042" t="s">
        <v>397</v>
      </c>
      <c r="D126" s="981" t="s">
        <v>425</v>
      </c>
      <c r="E126" s="999">
        <v>30000</v>
      </c>
      <c r="F126" s="679" t="s">
        <v>415</v>
      </c>
      <c r="G126" s="885" t="s">
        <v>63</v>
      </c>
      <c r="H126" s="888" t="s">
        <v>71</v>
      </c>
      <c r="I126" s="1108" t="s">
        <v>235</v>
      </c>
      <c r="J126" s="894" t="s">
        <v>131</v>
      </c>
      <c r="K126" s="442">
        <v>40622</v>
      </c>
      <c r="L126" s="442" t="s">
        <v>131</v>
      </c>
      <c r="M126" s="442">
        <f>K126+7</f>
        <v>40629</v>
      </c>
      <c r="N126" s="442" t="s">
        <v>131</v>
      </c>
      <c r="O126" s="505" t="s">
        <v>131</v>
      </c>
      <c r="P126" s="441">
        <f>M126+5</f>
        <v>40634</v>
      </c>
      <c r="Q126" s="506">
        <f>P126+10</f>
        <v>40644</v>
      </c>
      <c r="R126" s="442" t="s">
        <v>131</v>
      </c>
      <c r="S126" s="442">
        <f>Q126+7</f>
        <v>40651</v>
      </c>
      <c r="T126" s="442">
        <f>S126+18</f>
        <v>40669</v>
      </c>
      <c r="U126" s="901"/>
      <c r="V126" s="679" t="s">
        <v>415</v>
      </c>
      <c r="W126" s="872" t="s">
        <v>338</v>
      </c>
      <c r="X126" s="923" t="s">
        <v>570</v>
      </c>
      <c r="Y126" s="459">
        <v>41046</v>
      </c>
      <c r="Z126" s="959">
        <v>30000</v>
      </c>
      <c r="AA126" s="917" t="s">
        <v>155</v>
      </c>
      <c r="AB126" s="1147"/>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row>
    <row r="127" spans="1:79" s="13" customFormat="1" ht="24" customHeight="1">
      <c r="A127" s="156" t="s">
        <v>88</v>
      </c>
      <c r="B127" s="830"/>
      <c r="C127" s="1043"/>
      <c r="D127" s="982"/>
      <c r="E127" s="987"/>
      <c r="F127" s="680"/>
      <c r="G127" s="886"/>
      <c r="H127" s="883"/>
      <c r="I127" s="904"/>
      <c r="J127" s="895" t="s">
        <v>131</v>
      </c>
      <c r="K127" s="454">
        <v>40607</v>
      </c>
      <c r="L127" s="454" t="s">
        <v>131</v>
      </c>
      <c r="M127" s="433" t="s">
        <v>131</v>
      </c>
      <c r="N127" s="454" t="s">
        <v>131</v>
      </c>
      <c r="O127" s="454" t="s">
        <v>131</v>
      </c>
      <c r="P127" s="454">
        <v>40670</v>
      </c>
      <c r="Q127" s="454">
        <f>P127+7</f>
        <v>40677</v>
      </c>
      <c r="R127" s="454" t="s">
        <v>131</v>
      </c>
      <c r="S127" s="454">
        <f>Q127+5</f>
        <v>40682</v>
      </c>
      <c r="T127" s="454">
        <f>S127+1</f>
        <v>40683</v>
      </c>
      <c r="U127" s="902"/>
      <c r="V127" s="680"/>
      <c r="W127" s="873"/>
      <c r="X127" s="924"/>
      <c r="Y127" s="538" t="s">
        <v>131</v>
      </c>
      <c r="Z127" s="921"/>
      <c r="AA127" s="917"/>
      <c r="AB127" s="1148"/>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row>
    <row r="128" spans="1:79" s="13" customFormat="1" ht="24" customHeight="1">
      <c r="A128" s="156" t="s">
        <v>89</v>
      </c>
      <c r="B128" s="830"/>
      <c r="C128" s="1044"/>
      <c r="D128" s="983"/>
      <c r="E128" s="988"/>
      <c r="F128" s="681"/>
      <c r="G128" s="887"/>
      <c r="H128" s="884"/>
      <c r="I128" s="905"/>
      <c r="J128" s="896" t="s">
        <v>131</v>
      </c>
      <c r="K128" s="444">
        <v>40607</v>
      </c>
      <c r="L128" s="507" t="s">
        <v>131</v>
      </c>
      <c r="M128" s="445" t="s">
        <v>131</v>
      </c>
      <c r="N128" s="445" t="s">
        <v>131</v>
      </c>
      <c r="O128" s="507" t="s">
        <v>131</v>
      </c>
      <c r="P128" s="454">
        <v>40670</v>
      </c>
      <c r="Q128" s="454">
        <v>40671</v>
      </c>
      <c r="R128" s="454" t="s">
        <v>131</v>
      </c>
      <c r="S128" s="454">
        <v>40682</v>
      </c>
      <c r="T128" s="454">
        <v>40682</v>
      </c>
      <c r="U128" s="903"/>
      <c r="V128" s="681"/>
      <c r="W128" s="913"/>
      <c r="X128" s="925"/>
      <c r="Y128" s="443">
        <v>41064</v>
      </c>
      <c r="Z128" s="927"/>
      <c r="AA128" s="917"/>
      <c r="AB128" s="1149"/>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row>
    <row r="129" spans="1:79" s="13" customFormat="1" ht="24" customHeight="1">
      <c r="A129" s="156" t="s">
        <v>87</v>
      </c>
      <c r="B129" s="1018">
        <v>42</v>
      </c>
      <c r="C129" s="1042" t="s">
        <v>398</v>
      </c>
      <c r="D129" s="981" t="s">
        <v>418</v>
      </c>
      <c r="E129" s="999">
        <v>30000</v>
      </c>
      <c r="F129" s="679" t="s">
        <v>415</v>
      </c>
      <c r="G129" s="885" t="s">
        <v>63</v>
      </c>
      <c r="H129" s="888" t="s">
        <v>71</v>
      </c>
      <c r="I129" s="888" t="s">
        <v>235</v>
      </c>
      <c r="J129" s="894" t="s">
        <v>131</v>
      </c>
      <c r="K129" s="497">
        <v>40622</v>
      </c>
      <c r="L129" s="497" t="s">
        <v>131</v>
      </c>
      <c r="M129" s="497">
        <f>K129+7</f>
        <v>40629</v>
      </c>
      <c r="N129" s="497" t="s">
        <v>131</v>
      </c>
      <c r="O129" s="506" t="s">
        <v>131</v>
      </c>
      <c r="P129" s="442">
        <f>M129+5</f>
        <v>40634</v>
      </c>
      <c r="Q129" s="442">
        <f>P129+10</f>
        <v>40644</v>
      </c>
      <c r="R129" s="442" t="s">
        <v>131</v>
      </c>
      <c r="S129" s="442">
        <f>Q129+7</f>
        <v>40651</v>
      </c>
      <c r="T129" s="442">
        <f>S129+18</f>
        <v>40669</v>
      </c>
      <c r="U129" s="901"/>
      <c r="V129" s="679" t="s">
        <v>415</v>
      </c>
      <c r="W129" s="872" t="s">
        <v>339</v>
      </c>
      <c r="X129" s="923" t="s">
        <v>569</v>
      </c>
      <c r="Y129" s="459">
        <v>41046</v>
      </c>
      <c r="Z129" s="920">
        <v>34475</v>
      </c>
      <c r="AA129" s="917" t="s">
        <v>155</v>
      </c>
      <c r="AB129" s="1147"/>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row>
    <row r="130" spans="1:79" s="13" customFormat="1" ht="24" customHeight="1">
      <c r="A130" s="156" t="s">
        <v>88</v>
      </c>
      <c r="B130" s="1019"/>
      <c r="C130" s="1043"/>
      <c r="D130" s="982"/>
      <c r="E130" s="987"/>
      <c r="F130" s="680"/>
      <c r="G130" s="886"/>
      <c r="H130" s="883"/>
      <c r="I130" s="883"/>
      <c r="J130" s="895" t="s">
        <v>131</v>
      </c>
      <c r="K130" s="454">
        <v>40607</v>
      </c>
      <c r="L130" s="454" t="s">
        <v>131</v>
      </c>
      <c r="M130" s="433" t="s">
        <v>131</v>
      </c>
      <c r="N130" s="454" t="s">
        <v>131</v>
      </c>
      <c r="O130" s="454" t="s">
        <v>131</v>
      </c>
      <c r="P130" s="454">
        <v>40670</v>
      </c>
      <c r="Q130" s="454">
        <v>40677</v>
      </c>
      <c r="R130" s="454" t="s">
        <v>131</v>
      </c>
      <c r="S130" s="454">
        <f>Q130+5</f>
        <v>40682</v>
      </c>
      <c r="T130" s="454">
        <f>S130+1</f>
        <v>40683</v>
      </c>
      <c r="U130" s="902"/>
      <c r="V130" s="680"/>
      <c r="W130" s="873"/>
      <c r="X130" s="924"/>
      <c r="Y130" s="538" t="s">
        <v>131</v>
      </c>
      <c r="Z130" s="921"/>
      <c r="AA130" s="917"/>
      <c r="AB130" s="1148"/>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row>
    <row r="131" spans="1:79" s="13" customFormat="1" ht="24" customHeight="1">
      <c r="A131" s="156" t="s">
        <v>89</v>
      </c>
      <c r="B131" s="1020"/>
      <c r="C131" s="1044"/>
      <c r="D131" s="983"/>
      <c r="E131" s="988"/>
      <c r="F131" s="681"/>
      <c r="G131" s="887"/>
      <c r="H131" s="884"/>
      <c r="I131" s="884"/>
      <c r="J131" s="896" t="s">
        <v>131</v>
      </c>
      <c r="K131" s="500">
        <v>40607</v>
      </c>
      <c r="L131" s="459" t="s">
        <v>131</v>
      </c>
      <c r="M131" s="503" t="s">
        <v>131</v>
      </c>
      <c r="N131" s="459" t="s">
        <v>131</v>
      </c>
      <c r="O131" s="508" t="s">
        <v>131</v>
      </c>
      <c r="P131" s="444">
        <v>40670</v>
      </c>
      <c r="Q131" s="444">
        <v>40671</v>
      </c>
      <c r="R131" s="444" t="s">
        <v>131</v>
      </c>
      <c r="S131" s="444">
        <v>40682</v>
      </c>
      <c r="T131" s="444">
        <v>40682</v>
      </c>
      <c r="U131" s="903"/>
      <c r="V131" s="681"/>
      <c r="W131" s="913"/>
      <c r="X131" s="925"/>
      <c r="Y131" s="443">
        <v>41113</v>
      </c>
      <c r="Z131" s="927"/>
      <c r="AA131" s="917"/>
      <c r="AB131" s="1149"/>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row>
    <row r="132" spans="1:79" s="13" customFormat="1" ht="24" customHeight="1">
      <c r="A132" s="156" t="s">
        <v>87</v>
      </c>
      <c r="B132" s="830">
        <v>43</v>
      </c>
      <c r="C132" s="1042" t="s">
        <v>399</v>
      </c>
      <c r="D132" s="981" t="s">
        <v>346</v>
      </c>
      <c r="E132" s="999">
        <v>60000</v>
      </c>
      <c r="F132" s="679" t="s">
        <v>415</v>
      </c>
      <c r="G132" s="885" t="s">
        <v>63</v>
      </c>
      <c r="H132" s="888" t="s">
        <v>71</v>
      </c>
      <c r="I132" s="888" t="s">
        <v>235</v>
      </c>
      <c r="J132" s="894" t="s">
        <v>131</v>
      </c>
      <c r="K132" s="454">
        <v>40622</v>
      </c>
      <c r="L132" s="494" t="s">
        <v>131</v>
      </c>
      <c r="M132" s="438">
        <f>K132+7</f>
        <v>40629</v>
      </c>
      <c r="N132" s="438" t="s">
        <v>131</v>
      </c>
      <c r="O132" s="438" t="s">
        <v>131</v>
      </c>
      <c r="P132" s="459">
        <f>M132+5</f>
        <v>40634</v>
      </c>
      <c r="Q132" s="459">
        <f>P132+14</f>
        <v>40648</v>
      </c>
      <c r="R132" s="459" t="s">
        <v>131</v>
      </c>
      <c r="S132" s="459">
        <f>Q132+5</f>
        <v>40653</v>
      </c>
      <c r="T132" s="459">
        <f>S132+7</f>
        <v>40660</v>
      </c>
      <c r="U132" s="906"/>
      <c r="V132" s="869" t="s">
        <v>176</v>
      </c>
      <c r="W132" s="872" t="s">
        <v>344</v>
      </c>
      <c r="X132" s="914" t="s">
        <v>568</v>
      </c>
      <c r="Y132" s="438">
        <v>41061</v>
      </c>
      <c r="Z132" s="1157">
        <v>12990594</v>
      </c>
      <c r="AA132" s="917" t="s">
        <v>155</v>
      </c>
      <c r="AB132" s="1147"/>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row>
    <row r="133" spans="1:79" s="13" customFormat="1" ht="24" customHeight="1">
      <c r="A133" s="156" t="s">
        <v>88</v>
      </c>
      <c r="B133" s="830"/>
      <c r="C133" s="1043"/>
      <c r="D133" s="982"/>
      <c r="E133" s="987"/>
      <c r="F133" s="680"/>
      <c r="G133" s="886"/>
      <c r="H133" s="883"/>
      <c r="I133" s="883"/>
      <c r="J133" s="895"/>
      <c r="K133" s="454">
        <v>40622</v>
      </c>
      <c r="L133" s="495" t="s">
        <v>131</v>
      </c>
      <c r="M133" s="467" t="s">
        <v>131</v>
      </c>
      <c r="N133" s="467" t="s">
        <v>131</v>
      </c>
      <c r="O133" s="467" t="s">
        <v>131</v>
      </c>
      <c r="P133" s="467">
        <f>K133+14</f>
        <v>40636</v>
      </c>
      <c r="Q133" s="467">
        <f>P133+14</f>
        <v>40650</v>
      </c>
      <c r="R133" s="467" t="s">
        <v>131</v>
      </c>
      <c r="S133" s="467">
        <f>Q133+7</f>
        <v>40657</v>
      </c>
      <c r="T133" s="467">
        <f>S133+7</f>
        <v>40664</v>
      </c>
      <c r="U133" s="907"/>
      <c r="V133" s="870"/>
      <c r="W133" s="873"/>
      <c r="X133" s="915"/>
      <c r="Y133" s="561" t="s">
        <v>131</v>
      </c>
      <c r="Z133" s="1158"/>
      <c r="AA133" s="917"/>
      <c r="AB133" s="1148"/>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row>
    <row r="134" spans="1:79" s="13" customFormat="1" ht="24" customHeight="1">
      <c r="A134" s="156" t="s">
        <v>89</v>
      </c>
      <c r="B134" s="830"/>
      <c r="C134" s="1044"/>
      <c r="D134" s="983"/>
      <c r="E134" s="1015"/>
      <c r="F134" s="681"/>
      <c r="G134" s="970"/>
      <c r="H134" s="883"/>
      <c r="I134" s="884"/>
      <c r="J134" s="896"/>
      <c r="K134" s="454">
        <v>40612</v>
      </c>
      <c r="L134" s="509" t="s">
        <v>131</v>
      </c>
      <c r="M134" s="431" t="s">
        <v>131</v>
      </c>
      <c r="N134" s="431" t="s">
        <v>131</v>
      </c>
      <c r="O134" s="430" t="s">
        <v>131</v>
      </c>
      <c r="P134" s="440">
        <v>40618</v>
      </c>
      <c r="Q134" s="440">
        <v>40676</v>
      </c>
      <c r="R134" s="440" t="s">
        <v>131</v>
      </c>
      <c r="S134" s="440">
        <v>40708</v>
      </c>
      <c r="T134" s="440">
        <v>40708</v>
      </c>
      <c r="U134" s="908"/>
      <c r="V134" s="912"/>
      <c r="W134" s="913"/>
      <c r="X134" s="934"/>
      <c r="Y134" s="500">
        <v>41219</v>
      </c>
      <c r="Z134" s="1159"/>
      <c r="AA134" s="917"/>
      <c r="AB134" s="1149"/>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row>
    <row r="135" spans="1:79" s="13" customFormat="1" ht="24" customHeight="1">
      <c r="A135" s="156" t="s">
        <v>87</v>
      </c>
      <c r="B135" s="1018">
        <v>44</v>
      </c>
      <c r="C135" s="1042" t="s">
        <v>239</v>
      </c>
      <c r="D135" s="1072" t="s">
        <v>441</v>
      </c>
      <c r="E135" s="842">
        <v>5000</v>
      </c>
      <c r="F135" s="679" t="s">
        <v>415</v>
      </c>
      <c r="G135" s="885" t="s">
        <v>64</v>
      </c>
      <c r="H135" s="885" t="s">
        <v>72</v>
      </c>
      <c r="I135" s="1108" t="s">
        <v>153</v>
      </c>
      <c r="J135" s="459" t="s">
        <v>131</v>
      </c>
      <c r="K135" s="499">
        <v>40976</v>
      </c>
      <c r="L135" s="427" t="s">
        <v>131</v>
      </c>
      <c r="M135" s="427">
        <f>K135+4</f>
        <v>40980</v>
      </c>
      <c r="N135" s="426" t="s">
        <v>131</v>
      </c>
      <c r="O135" s="426" t="s">
        <v>131</v>
      </c>
      <c r="P135" s="426" t="s">
        <v>131</v>
      </c>
      <c r="Q135" s="426" t="s">
        <v>131</v>
      </c>
      <c r="R135" s="426" t="s">
        <v>131</v>
      </c>
      <c r="S135" s="426" t="s">
        <v>131</v>
      </c>
      <c r="T135" s="438">
        <f>K135+10</f>
        <v>40986</v>
      </c>
      <c r="U135" s="906"/>
      <c r="V135" s="679" t="s">
        <v>415</v>
      </c>
      <c r="W135" s="872" t="s">
        <v>239</v>
      </c>
      <c r="X135" s="909" t="s">
        <v>567</v>
      </c>
      <c r="Y135" s="562">
        <f>T137+10</f>
        <v>40999</v>
      </c>
      <c r="Z135" s="853">
        <v>5431</v>
      </c>
      <c r="AA135" s="917" t="s">
        <v>155</v>
      </c>
      <c r="AB135" s="1147"/>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row>
    <row r="136" spans="1:79" s="13" customFormat="1" ht="24" customHeight="1">
      <c r="A136" s="156" t="s">
        <v>88</v>
      </c>
      <c r="B136" s="1019"/>
      <c r="C136" s="1043"/>
      <c r="D136" s="1073"/>
      <c r="E136" s="843"/>
      <c r="F136" s="680"/>
      <c r="G136" s="886"/>
      <c r="H136" s="886"/>
      <c r="I136" s="904"/>
      <c r="J136" s="510" t="s">
        <v>131</v>
      </c>
      <c r="K136" s="454" t="s">
        <v>131</v>
      </c>
      <c r="L136" s="495" t="s">
        <v>131</v>
      </c>
      <c r="M136" s="467" t="s">
        <v>131</v>
      </c>
      <c r="N136" s="467" t="s">
        <v>131</v>
      </c>
      <c r="O136" s="467" t="s">
        <v>131</v>
      </c>
      <c r="P136" s="467" t="s">
        <v>131</v>
      </c>
      <c r="Q136" s="467" t="s">
        <v>131</v>
      </c>
      <c r="R136" s="467" t="s">
        <v>131</v>
      </c>
      <c r="S136" s="467" t="s">
        <v>131</v>
      </c>
      <c r="T136" s="467" t="s">
        <v>131</v>
      </c>
      <c r="U136" s="907"/>
      <c r="V136" s="680"/>
      <c r="W136" s="873"/>
      <c r="X136" s="910"/>
      <c r="Y136" s="539" t="s">
        <v>131</v>
      </c>
      <c r="Z136" s="854"/>
      <c r="AA136" s="917"/>
      <c r="AB136" s="1148"/>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row>
    <row r="137" spans="1:79" s="13" customFormat="1" ht="24" customHeight="1">
      <c r="A137" s="156" t="s">
        <v>89</v>
      </c>
      <c r="B137" s="1020"/>
      <c r="C137" s="1044"/>
      <c r="D137" s="1074"/>
      <c r="E137" s="844"/>
      <c r="F137" s="681"/>
      <c r="G137" s="887"/>
      <c r="H137" s="887"/>
      <c r="I137" s="905"/>
      <c r="J137" s="443" t="s">
        <v>131</v>
      </c>
      <c r="K137" s="498">
        <v>40975</v>
      </c>
      <c r="L137" s="434" t="s">
        <v>131</v>
      </c>
      <c r="M137" s="437">
        <v>40978</v>
      </c>
      <c r="N137" s="437" t="s">
        <v>131</v>
      </c>
      <c r="O137" s="434" t="s">
        <v>131</v>
      </c>
      <c r="P137" s="443" t="s">
        <v>131</v>
      </c>
      <c r="Q137" s="443" t="s">
        <v>131</v>
      </c>
      <c r="R137" s="443" t="s">
        <v>131</v>
      </c>
      <c r="S137" s="443" t="s">
        <v>131</v>
      </c>
      <c r="T137" s="443">
        <v>40989</v>
      </c>
      <c r="U137" s="908"/>
      <c r="V137" s="681"/>
      <c r="W137" s="913"/>
      <c r="X137" s="911"/>
      <c r="Y137" s="563">
        <v>41022</v>
      </c>
      <c r="Z137" s="855"/>
      <c r="AA137" s="917"/>
      <c r="AB137" s="1149"/>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row>
    <row r="138" spans="1:79" s="13" customFormat="1" ht="24" customHeight="1">
      <c r="A138" s="156" t="s">
        <v>87</v>
      </c>
      <c r="B138" s="830">
        <v>45</v>
      </c>
      <c r="C138" s="1042" t="s">
        <v>240</v>
      </c>
      <c r="D138" s="1072" t="s">
        <v>548</v>
      </c>
      <c r="E138" s="1070">
        <v>50000</v>
      </c>
      <c r="F138" s="679" t="s">
        <v>415</v>
      </c>
      <c r="G138" s="888" t="s">
        <v>63</v>
      </c>
      <c r="H138" s="888" t="s">
        <v>71</v>
      </c>
      <c r="I138" s="1116" t="s">
        <v>235</v>
      </c>
      <c r="J138" s="860" t="s">
        <v>131</v>
      </c>
      <c r="K138" s="438">
        <v>40679</v>
      </c>
      <c r="L138" s="438" t="s">
        <v>131</v>
      </c>
      <c r="M138" s="438">
        <v>40684</v>
      </c>
      <c r="N138" s="438" t="s">
        <v>131</v>
      </c>
      <c r="O138" s="438" t="s">
        <v>131</v>
      </c>
      <c r="P138" s="438">
        <v>40689</v>
      </c>
      <c r="Q138" s="438">
        <v>40703</v>
      </c>
      <c r="R138" s="438" t="s">
        <v>131</v>
      </c>
      <c r="S138" s="438">
        <v>40713</v>
      </c>
      <c r="T138" s="438">
        <v>40727</v>
      </c>
      <c r="U138" s="866"/>
      <c r="V138" s="679" t="s">
        <v>415</v>
      </c>
      <c r="W138" s="872" t="s">
        <v>240</v>
      </c>
      <c r="X138" s="909" t="s">
        <v>566</v>
      </c>
      <c r="Y138" s="562">
        <v>41029</v>
      </c>
      <c r="Z138" s="853">
        <v>50000</v>
      </c>
      <c r="AA138" s="917" t="s">
        <v>527</v>
      </c>
      <c r="AB138" s="1185" t="s">
        <v>526</v>
      </c>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row>
    <row r="139" spans="1:79" s="13" customFormat="1" ht="24" customHeight="1">
      <c r="A139" s="156" t="s">
        <v>414</v>
      </c>
      <c r="B139" s="830"/>
      <c r="C139" s="1043"/>
      <c r="D139" s="1073"/>
      <c r="E139" s="990"/>
      <c r="F139" s="680"/>
      <c r="G139" s="883"/>
      <c r="H139" s="883"/>
      <c r="I139" s="1117"/>
      <c r="J139" s="861" t="s">
        <v>131</v>
      </c>
      <c r="K139" s="511">
        <v>40996</v>
      </c>
      <c r="L139" s="428" t="s">
        <v>131</v>
      </c>
      <c r="M139" s="429" t="s">
        <v>131</v>
      </c>
      <c r="N139" s="467" t="s">
        <v>131</v>
      </c>
      <c r="O139" s="428" t="s">
        <v>131</v>
      </c>
      <c r="P139" s="467">
        <f>K139+7</f>
        <v>41003</v>
      </c>
      <c r="Q139" s="467">
        <f>P139+14</f>
        <v>41017</v>
      </c>
      <c r="R139" s="467" t="s">
        <v>131</v>
      </c>
      <c r="S139" s="467">
        <f>Q139+10</f>
        <v>41027</v>
      </c>
      <c r="T139" s="467">
        <f>S139+7</f>
        <v>41034</v>
      </c>
      <c r="U139" s="867"/>
      <c r="V139" s="680"/>
      <c r="W139" s="873"/>
      <c r="X139" s="910"/>
      <c r="Y139" s="562" t="s">
        <v>131</v>
      </c>
      <c r="Z139" s="854"/>
      <c r="AA139" s="917"/>
      <c r="AB139" s="1186"/>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row>
    <row r="140" spans="1:79" s="13" customFormat="1" ht="24" customHeight="1">
      <c r="A140" s="156" t="s">
        <v>89</v>
      </c>
      <c r="B140" s="830"/>
      <c r="C140" s="1044"/>
      <c r="D140" s="1074"/>
      <c r="E140" s="991"/>
      <c r="F140" s="681"/>
      <c r="G140" s="884"/>
      <c r="H140" s="884"/>
      <c r="I140" s="1118"/>
      <c r="J140" s="862" t="s">
        <v>131</v>
      </c>
      <c r="K140" s="443">
        <v>40684</v>
      </c>
      <c r="L140" s="428" t="s">
        <v>131</v>
      </c>
      <c r="M140" s="429" t="s">
        <v>131</v>
      </c>
      <c r="N140" s="467" t="s">
        <v>131</v>
      </c>
      <c r="O140" s="428" t="s">
        <v>131</v>
      </c>
      <c r="P140" s="443">
        <v>40685</v>
      </c>
      <c r="Q140" s="443">
        <v>40713</v>
      </c>
      <c r="R140" s="443" t="s">
        <v>131</v>
      </c>
      <c r="S140" s="443">
        <v>41151</v>
      </c>
      <c r="T140" s="443">
        <v>40663</v>
      </c>
      <c r="U140" s="868"/>
      <c r="V140" s="681"/>
      <c r="W140" s="913"/>
      <c r="X140" s="911"/>
      <c r="Y140" s="563">
        <v>41029</v>
      </c>
      <c r="Z140" s="855"/>
      <c r="AA140" s="917"/>
      <c r="AB140" s="1187"/>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row>
    <row r="141" spans="1:79" s="13" customFormat="1" ht="24" customHeight="1">
      <c r="A141" s="156" t="s">
        <v>87</v>
      </c>
      <c r="B141" s="1018">
        <v>46</v>
      </c>
      <c r="C141" s="1042" t="s">
        <v>241</v>
      </c>
      <c r="D141" s="1072" t="s">
        <v>549</v>
      </c>
      <c r="E141" s="986">
        <v>11266</v>
      </c>
      <c r="F141" s="680" t="s">
        <v>415</v>
      </c>
      <c r="G141" s="992" t="s">
        <v>64</v>
      </c>
      <c r="H141" s="793" t="s">
        <v>72</v>
      </c>
      <c r="I141" s="904" t="s">
        <v>153</v>
      </c>
      <c r="J141" s="438" t="s">
        <v>131</v>
      </c>
      <c r="K141" s="438">
        <v>40679</v>
      </c>
      <c r="L141" s="438" t="s">
        <v>131</v>
      </c>
      <c r="M141" s="438" t="s">
        <v>131</v>
      </c>
      <c r="N141" s="438" t="s">
        <v>131</v>
      </c>
      <c r="O141" s="438" t="s">
        <v>131</v>
      </c>
      <c r="P141" s="438">
        <f>K141+7</f>
        <v>40686</v>
      </c>
      <c r="Q141" s="438">
        <f>P141+14</f>
        <v>40700</v>
      </c>
      <c r="R141" s="438" t="s">
        <v>131</v>
      </c>
      <c r="S141" s="438" t="s">
        <v>131</v>
      </c>
      <c r="T141" s="438">
        <f>Q141+7</f>
        <v>40707</v>
      </c>
      <c r="U141" s="906"/>
      <c r="V141" s="869" t="s">
        <v>415</v>
      </c>
      <c r="W141" s="872" t="s">
        <v>241</v>
      </c>
      <c r="X141" s="909" t="s">
        <v>565</v>
      </c>
      <c r="Y141" s="459">
        <v>41412</v>
      </c>
      <c r="Z141" s="920">
        <v>15760</v>
      </c>
      <c r="AA141" s="817" t="s">
        <v>155</v>
      </c>
      <c r="AB141" s="1147"/>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row>
    <row r="142" spans="1:79" s="13" customFormat="1" ht="24" customHeight="1">
      <c r="A142" s="156" t="s">
        <v>410</v>
      </c>
      <c r="B142" s="1019"/>
      <c r="C142" s="1043"/>
      <c r="D142" s="1073"/>
      <c r="E142" s="987"/>
      <c r="F142" s="680"/>
      <c r="G142" s="886"/>
      <c r="H142" s="793"/>
      <c r="I142" s="904"/>
      <c r="J142" s="467" t="s">
        <v>131</v>
      </c>
      <c r="K142" s="512">
        <v>40996</v>
      </c>
      <c r="L142" s="467" t="s">
        <v>131</v>
      </c>
      <c r="M142" s="467" t="s">
        <v>131</v>
      </c>
      <c r="N142" s="467" t="s">
        <v>131</v>
      </c>
      <c r="O142" s="467" t="s">
        <v>131</v>
      </c>
      <c r="P142" s="467" t="s">
        <v>131</v>
      </c>
      <c r="Q142" s="467" t="s">
        <v>131</v>
      </c>
      <c r="R142" s="467" t="s">
        <v>131</v>
      </c>
      <c r="S142" s="467" t="s">
        <v>131</v>
      </c>
      <c r="T142" s="467">
        <f>K142+17</f>
        <v>41013</v>
      </c>
      <c r="U142" s="907"/>
      <c r="V142" s="870"/>
      <c r="W142" s="873"/>
      <c r="X142" s="910"/>
      <c r="Y142" s="467" t="s">
        <v>131</v>
      </c>
      <c r="Z142" s="921"/>
      <c r="AA142" s="817"/>
      <c r="AB142" s="1148"/>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row>
    <row r="143" spans="1:79" s="13" customFormat="1" ht="24" customHeight="1">
      <c r="A143" s="156" t="s">
        <v>412</v>
      </c>
      <c r="B143" s="1019"/>
      <c r="C143" s="1043"/>
      <c r="D143" s="1073"/>
      <c r="E143" s="1015"/>
      <c r="F143" s="680"/>
      <c r="G143" s="970"/>
      <c r="H143" s="793"/>
      <c r="I143" s="904"/>
      <c r="J143" s="467" t="s">
        <v>131</v>
      </c>
      <c r="K143" s="512">
        <v>41090</v>
      </c>
      <c r="L143" s="467" t="s">
        <v>131</v>
      </c>
      <c r="M143" s="467" t="s">
        <v>131</v>
      </c>
      <c r="N143" s="467" t="s">
        <v>131</v>
      </c>
      <c r="O143" s="467" t="s">
        <v>131</v>
      </c>
      <c r="P143" s="467" t="s">
        <v>131</v>
      </c>
      <c r="Q143" s="467" t="s">
        <v>131</v>
      </c>
      <c r="R143" s="467" t="s">
        <v>131</v>
      </c>
      <c r="S143" s="467" t="s">
        <v>131</v>
      </c>
      <c r="T143" s="467">
        <f>K143+16</f>
        <v>41106</v>
      </c>
      <c r="U143" s="907"/>
      <c r="V143" s="871"/>
      <c r="W143" s="874"/>
      <c r="X143" s="910"/>
      <c r="Y143" s="467" t="s">
        <v>131</v>
      </c>
      <c r="Z143" s="922"/>
      <c r="AA143" s="817"/>
      <c r="AB143" s="1148"/>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row>
    <row r="144" spans="1:79" s="13" customFormat="1" ht="24" customHeight="1">
      <c r="A144" s="156" t="s">
        <v>89</v>
      </c>
      <c r="B144" s="1020"/>
      <c r="C144" s="1044"/>
      <c r="D144" s="1074"/>
      <c r="E144" s="988"/>
      <c r="F144" s="681"/>
      <c r="G144" s="887"/>
      <c r="H144" s="794"/>
      <c r="I144" s="905"/>
      <c r="J144" s="467" t="s">
        <v>131</v>
      </c>
      <c r="K144" s="512">
        <v>41108</v>
      </c>
      <c r="L144" s="430" t="s">
        <v>131</v>
      </c>
      <c r="M144" s="431" t="s">
        <v>131</v>
      </c>
      <c r="N144" s="431" t="s">
        <v>131</v>
      </c>
      <c r="O144" s="430" t="s">
        <v>131</v>
      </c>
      <c r="P144" s="440" t="s">
        <v>131</v>
      </c>
      <c r="Q144" s="440" t="s">
        <v>131</v>
      </c>
      <c r="R144" s="440" t="s">
        <v>131</v>
      </c>
      <c r="S144" s="440" t="s">
        <v>131</v>
      </c>
      <c r="T144" s="440">
        <v>41314</v>
      </c>
      <c r="U144" s="908"/>
      <c r="V144" s="912"/>
      <c r="W144" s="913"/>
      <c r="X144" s="911"/>
      <c r="Y144" s="562">
        <v>41436</v>
      </c>
      <c r="Z144" s="927"/>
      <c r="AA144" s="817"/>
      <c r="AB144" s="1149"/>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row>
    <row r="145" spans="1:79" s="13" customFormat="1" ht="24" customHeight="1">
      <c r="A145" s="156" t="s">
        <v>87</v>
      </c>
      <c r="B145" s="830">
        <v>47</v>
      </c>
      <c r="C145" s="1042" t="s">
        <v>242</v>
      </c>
      <c r="D145" s="1072" t="s">
        <v>417</v>
      </c>
      <c r="E145" s="842">
        <v>5600</v>
      </c>
      <c r="F145" s="679" t="s">
        <v>415</v>
      </c>
      <c r="G145" s="885" t="s">
        <v>64</v>
      </c>
      <c r="H145" s="1119" t="s">
        <v>72</v>
      </c>
      <c r="I145" s="904" t="s">
        <v>153</v>
      </c>
      <c r="J145" s="513" t="s">
        <v>131</v>
      </c>
      <c r="K145" s="513">
        <v>40982</v>
      </c>
      <c r="L145" s="426" t="s">
        <v>131</v>
      </c>
      <c r="M145" s="427" t="s">
        <v>131</v>
      </c>
      <c r="N145" s="427" t="s">
        <v>131</v>
      </c>
      <c r="O145" s="426" t="s">
        <v>131</v>
      </c>
      <c r="P145" s="438" t="s">
        <v>131</v>
      </c>
      <c r="Q145" s="438" t="s">
        <v>131</v>
      </c>
      <c r="R145" s="438" t="s">
        <v>131</v>
      </c>
      <c r="S145" s="438" t="s">
        <v>131</v>
      </c>
      <c r="T145" s="438">
        <f>K145+17</f>
        <v>40999</v>
      </c>
      <c r="U145" s="878"/>
      <c r="V145" s="869"/>
      <c r="W145" s="872"/>
      <c r="X145" s="931"/>
      <c r="Y145" s="564">
        <f>T145+120</f>
        <v>41119</v>
      </c>
      <c r="Z145" s="928"/>
      <c r="AA145" s="817" t="s">
        <v>493</v>
      </c>
      <c r="AB145" s="1147"/>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row>
    <row r="146" spans="1:79" s="13" customFormat="1" ht="24" customHeight="1">
      <c r="A146" s="156" t="s">
        <v>88</v>
      </c>
      <c r="B146" s="830"/>
      <c r="C146" s="1043"/>
      <c r="D146" s="1073"/>
      <c r="E146" s="843"/>
      <c r="F146" s="680"/>
      <c r="G146" s="886"/>
      <c r="H146" s="1120"/>
      <c r="I146" s="904"/>
      <c r="J146" s="512" t="s">
        <v>131</v>
      </c>
      <c r="K146" s="512">
        <v>41090</v>
      </c>
      <c r="L146" s="452" t="s">
        <v>131</v>
      </c>
      <c r="M146" s="433" t="s">
        <v>131</v>
      </c>
      <c r="N146" s="433" t="s">
        <v>131</v>
      </c>
      <c r="O146" s="452" t="s">
        <v>131</v>
      </c>
      <c r="P146" s="454" t="s">
        <v>131</v>
      </c>
      <c r="Q146" s="454" t="s">
        <v>131</v>
      </c>
      <c r="R146" s="454" t="s">
        <v>131</v>
      </c>
      <c r="S146" s="454" t="s">
        <v>131</v>
      </c>
      <c r="T146" s="454">
        <f>K146+16</f>
        <v>41106</v>
      </c>
      <c r="U146" s="879"/>
      <c r="V146" s="870"/>
      <c r="W146" s="873"/>
      <c r="X146" s="932"/>
      <c r="Y146" s="562">
        <v>41820</v>
      </c>
      <c r="Z146" s="929"/>
      <c r="AA146" s="817"/>
      <c r="AB146" s="1148"/>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row>
    <row r="147" spans="1:79" s="13" customFormat="1" ht="24" customHeight="1">
      <c r="A147" s="156" t="s">
        <v>89</v>
      </c>
      <c r="B147" s="830"/>
      <c r="C147" s="1044"/>
      <c r="D147" s="1074"/>
      <c r="E147" s="844"/>
      <c r="F147" s="681"/>
      <c r="G147" s="887"/>
      <c r="H147" s="1121"/>
      <c r="I147" s="905"/>
      <c r="J147" s="512" t="s">
        <v>131</v>
      </c>
      <c r="K147" s="512">
        <v>41122</v>
      </c>
      <c r="L147" s="452" t="s">
        <v>131</v>
      </c>
      <c r="M147" s="452" t="s">
        <v>131</v>
      </c>
      <c r="N147" s="452" t="s">
        <v>131</v>
      </c>
      <c r="O147" s="452" t="s">
        <v>131</v>
      </c>
      <c r="P147" s="452" t="s">
        <v>131</v>
      </c>
      <c r="Q147" s="452" t="s">
        <v>131</v>
      </c>
      <c r="R147" s="452" t="s">
        <v>131</v>
      </c>
      <c r="S147" s="452" t="s">
        <v>131</v>
      </c>
      <c r="T147" s="444"/>
      <c r="U147" s="880"/>
      <c r="V147" s="871"/>
      <c r="W147" s="874"/>
      <c r="X147" s="933"/>
      <c r="Y147" s="565"/>
      <c r="Z147" s="930"/>
      <c r="AA147" s="817"/>
      <c r="AB147" s="1149"/>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row>
    <row r="148" spans="1:79" s="13" customFormat="1" ht="24" customHeight="1">
      <c r="A148" s="156" t="s">
        <v>87</v>
      </c>
      <c r="B148" s="830">
        <v>48</v>
      </c>
      <c r="C148" s="1042" t="s">
        <v>243</v>
      </c>
      <c r="D148" s="981" t="s">
        <v>550</v>
      </c>
      <c r="E148" s="1070">
        <v>30000</v>
      </c>
      <c r="F148" s="679" t="s">
        <v>415</v>
      </c>
      <c r="G148" s="888" t="s">
        <v>63</v>
      </c>
      <c r="H148" s="888" t="s">
        <v>71</v>
      </c>
      <c r="I148" s="1116" t="s">
        <v>235</v>
      </c>
      <c r="J148" s="860" t="s">
        <v>131</v>
      </c>
      <c r="K148" s="494">
        <v>40679</v>
      </c>
      <c r="L148" s="438" t="s">
        <v>131</v>
      </c>
      <c r="M148" s="438">
        <f>K148+5</f>
        <v>40684</v>
      </c>
      <c r="N148" s="438" t="s">
        <v>131</v>
      </c>
      <c r="O148" s="438" t="s">
        <v>131</v>
      </c>
      <c r="P148" s="438">
        <f>M148+5</f>
        <v>40689</v>
      </c>
      <c r="Q148" s="438">
        <f>P148+14</f>
        <v>40703</v>
      </c>
      <c r="R148" s="438" t="s">
        <v>131</v>
      </c>
      <c r="S148" s="438">
        <f>Q148+10</f>
        <v>40713</v>
      </c>
      <c r="T148" s="450">
        <f>S148+14</f>
        <v>40727</v>
      </c>
      <c r="U148" s="875"/>
      <c r="V148" s="869" t="s">
        <v>415</v>
      </c>
      <c r="W148" s="863" t="s">
        <v>243</v>
      </c>
      <c r="X148" s="923" t="s">
        <v>564</v>
      </c>
      <c r="Y148" s="438">
        <f>T150+365</f>
        <v>41518</v>
      </c>
      <c r="Z148" s="920">
        <v>21000</v>
      </c>
      <c r="AA148" s="1166" t="s">
        <v>155</v>
      </c>
      <c r="AB148" s="1152" t="s">
        <v>485</v>
      </c>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row>
    <row r="149" spans="1:79" s="13" customFormat="1" ht="24" customHeight="1">
      <c r="A149" s="156" t="s">
        <v>88</v>
      </c>
      <c r="B149" s="830"/>
      <c r="C149" s="1043"/>
      <c r="D149" s="982"/>
      <c r="E149" s="990"/>
      <c r="F149" s="680"/>
      <c r="G149" s="883"/>
      <c r="H149" s="883"/>
      <c r="I149" s="1117"/>
      <c r="J149" s="861" t="s">
        <v>131</v>
      </c>
      <c r="K149" s="512">
        <v>41090</v>
      </c>
      <c r="L149" s="514" t="s">
        <v>131</v>
      </c>
      <c r="M149" s="514" t="s">
        <v>131</v>
      </c>
      <c r="N149" s="514" t="s">
        <v>131</v>
      </c>
      <c r="O149" s="514" t="s">
        <v>131</v>
      </c>
      <c r="P149" s="514">
        <f>K149+7</f>
        <v>41097</v>
      </c>
      <c r="Q149" s="514">
        <f>P149+7</f>
        <v>41104</v>
      </c>
      <c r="R149" s="514" t="s">
        <v>131</v>
      </c>
      <c r="S149" s="514">
        <f>Q149+9</f>
        <v>41113</v>
      </c>
      <c r="T149" s="515">
        <f>S149+7</f>
        <v>41120</v>
      </c>
      <c r="U149" s="876"/>
      <c r="V149" s="870"/>
      <c r="W149" s="864"/>
      <c r="X149" s="924"/>
      <c r="Y149" s="454">
        <v>41639</v>
      </c>
      <c r="Z149" s="921"/>
      <c r="AA149" s="1166"/>
      <c r="AB149" s="1152"/>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row>
    <row r="150" spans="1:79" s="13" customFormat="1" ht="24" customHeight="1">
      <c r="A150" s="156" t="s">
        <v>89</v>
      </c>
      <c r="B150" s="830"/>
      <c r="C150" s="1044"/>
      <c r="D150" s="983"/>
      <c r="E150" s="1071"/>
      <c r="F150" s="681"/>
      <c r="G150" s="883"/>
      <c r="H150" s="883"/>
      <c r="I150" s="1118"/>
      <c r="J150" s="862" t="s">
        <v>131</v>
      </c>
      <c r="K150" s="516">
        <v>41105</v>
      </c>
      <c r="L150" s="514" t="s">
        <v>131</v>
      </c>
      <c r="M150" s="514" t="s">
        <v>131</v>
      </c>
      <c r="N150" s="514" t="s">
        <v>131</v>
      </c>
      <c r="O150" s="514" t="s">
        <v>131</v>
      </c>
      <c r="P150" s="443">
        <v>41106</v>
      </c>
      <c r="Q150" s="443">
        <v>41122</v>
      </c>
      <c r="R150" s="443" t="s">
        <v>131</v>
      </c>
      <c r="S150" s="443">
        <v>41148</v>
      </c>
      <c r="T150" s="453">
        <v>41153</v>
      </c>
      <c r="U150" s="877"/>
      <c r="V150" s="871"/>
      <c r="W150" s="865"/>
      <c r="X150" s="925"/>
      <c r="Y150" s="566" t="s">
        <v>116</v>
      </c>
      <c r="Z150" s="922"/>
      <c r="AA150" s="1166"/>
      <c r="AB150" s="1152"/>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row>
    <row r="151" spans="1:79" s="13" customFormat="1" ht="24" customHeight="1">
      <c r="A151" s="156" t="s">
        <v>87</v>
      </c>
      <c r="B151" s="830">
        <v>49</v>
      </c>
      <c r="C151" s="1042" t="s">
        <v>244</v>
      </c>
      <c r="D151" s="981" t="s">
        <v>551</v>
      </c>
      <c r="E151" s="1078">
        <v>30000</v>
      </c>
      <c r="F151" s="679" t="s">
        <v>415</v>
      </c>
      <c r="G151" s="888" t="s">
        <v>63</v>
      </c>
      <c r="H151" s="1113" t="s">
        <v>71</v>
      </c>
      <c r="I151" s="1116" t="s">
        <v>235</v>
      </c>
      <c r="J151" s="860" t="s">
        <v>131</v>
      </c>
      <c r="K151" s="438">
        <v>40679</v>
      </c>
      <c r="L151" s="438" t="s">
        <v>131</v>
      </c>
      <c r="M151" s="438">
        <f>K151+5</f>
        <v>40684</v>
      </c>
      <c r="N151" s="438" t="s">
        <v>131</v>
      </c>
      <c r="O151" s="438" t="s">
        <v>131</v>
      </c>
      <c r="P151" s="438">
        <f>M151+5</f>
        <v>40689</v>
      </c>
      <c r="Q151" s="438">
        <f>P151+14</f>
        <v>40703</v>
      </c>
      <c r="R151" s="438" t="s">
        <v>131</v>
      </c>
      <c r="S151" s="438">
        <f>Q151+10</f>
        <v>40713</v>
      </c>
      <c r="T151" s="450">
        <f>S151+14</f>
        <v>40727</v>
      </c>
      <c r="U151" s="875"/>
      <c r="V151" s="869" t="s">
        <v>415</v>
      </c>
      <c r="W151" s="863" t="s">
        <v>244</v>
      </c>
      <c r="X151" s="923" t="s">
        <v>563</v>
      </c>
      <c r="Y151" s="442">
        <v>41518</v>
      </c>
      <c r="Z151" s="853">
        <v>21000</v>
      </c>
      <c r="AA151" s="1166" t="s">
        <v>155</v>
      </c>
      <c r="AB151" s="1152" t="s">
        <v>486</v>
      </c>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row>
    <row r="152" spans="1:79" s="13" customFormat="1" ht="24" customHeight="1">
      <c r="A152" s="156" t="s">
        <v>88</v>
      </c>
      <c r="B152" s="830"/>
      <c r="C152" s="1043"/>
      <c r="D152" s="982"/>
      <c r="E152" s="1078"/>
      <c r="F152" s="680"/>
      <c r="G152" s="883"/>
      <c r="H152" s="1114"/>
      <c r="I152" s="1117"/>
      <c r="J152" s="861" t="s">
        <v>131</v>
      </c>
      <c r="K152" s="511">
        <v>41090</v>
      </c>
      <c r="L152" s="514" t="s">
        <v>131</v>
      </c>
      <c r="M152" s="514" t="s">
        <v>131</v>
      </c>
      <c r="N152" s="514" t="s">
        <v>131</v>
      </c>
      <c r="O152" s="514" t="s">
        <v>131</v>
      </c>
      <c r="P152" s="514">
        <v>41097</v>
      </c>
      <c r="Q152" s="514">
        <v>41104</v>
      </c>
      <c r="R152" s="514" t="s">
        <v>131</v>
      </c>
      <c r="S152" s="514">
        <v>41113</v>
      </c>
      <c r="T152" s="515">
        <v>41120</v>
      </c>
      <c r="U152" s="876"/>
      <c r="V152" s="870"/>
      <c r="W152" s="864"/>
      <c r="X152" s="924"/>
      <c r="Y152" s="454">
        <v>41639</v>
      </c>
      <c r="Z152" s="854"/>
      <c r="AA152" s="1166"/>
      <c r="AB152" s="1152"/>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row>
    <row r="153" spans="1:79" s="13" customFormat="1" ht="24" customHeight="1">
      <c r="A153" s="156" t="s">
        <v>89</v>
      </c>
      <c r="B153" s="830"/>
      <c r="C153" s="1044"/>
      <c r="D153" s="983"/>
      <c r="E153" s="1078"/>
      <c r="F153" s="681"/>
      <c r="G153" s="884"/>
      <c r="H153" s="1115"/>
      <c r="I153" s="1118"/>
      <c r="J153" s="862" t="s">
        <v>131</v>
      </c>
      <c r="K153" s="516">
        <v>41105</v>
      </c>
      <c r="L153" s="514" t="s">
        <v>131</v>
      </c>
      <c r="M153" s="514" t="s">
        <v>131</v>
      </c>
      <c r="N153" s="514" t="s">
        <v>131</v>
      </c>
      <c r="O153" s="514" t="s">
        <v>131</v>
      </c>
      <c r="P153" s="443">
        <v>41106</v>
      </c>
      <c r="Q153" s="443">
        <v>41122</v>
      </c>
      <c r="R153" s="443" t="s">
        <v>131</v>
      </c>
      <c r="S153" s="443">
        <v>41148</v>
      </c>
      <c r="T153" s="453">
        <v>41153</v>
      </c>
      <c r="U153" s="877"/>
      <c r="V153" s="871"/>
      <c r="W153" s="865"/>
      <c r="X153" s="925"/>
      <c r="Y153" s="565"/>
      <c r="Z153" s="855"/>
      <c r="AA153" s="1166"/>
      <c r="AB153" s="1152"/>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row>
    <row r="154" spans="1:79" s="13" customFormat="1" ht="24" customHeight="1">
      <c r="A154" s="156" t="s">
        <v>87</v>
      </c>
      <c r="B154" s="830">
        <v>50</v>
      </c>
      <c r="C154" s="1042" t="s">
        <v>245</v>
      </c>
      <c r="D154" s="981" t="s">
        <v>552</v>
      </c>
      <c r="E154" s="1075">
        <v>20000</v>
      </c>
      <c r="F154" s="679" t="s">
        <v>415</v>
      </c>
      <c r="G154" s="888" t="s">
        <v>63</v>
      </c>
      <c r="H154" s="1113" t="s">
        <v>71</v>
      </c>
      <c r="I154" s="1116" t="s">
        <v>235</v>
      </c>
      <c r="J154" s="860" t="s">
        <v>131</v>
      </c>
      <c r="K154" s="517">
        <v>40679</v>
      </c>
      <c r="L154" s="494" t="s">
        <v>131</v>
      </c>
      <c r="M154" s="438">
        <f>K154+5</f>
        <v>40684</v>
      </c>
      <c r="N154" s="438" t="s">
        <v>131</v>
      </c>
      <c r="O154" s="438" t="s">
        <v>131</v>
      </c>
      <c r="P154" s="438">
        <f>M154+5</f>
        <v>40689</v>
      </c>
      <c r="Q154" s="438">
        <f>P154+14</f>
        <v>40703</v>
      </c>
      <c r="R154" s="438" t="s">
        <v>131</v>
      </c>
      <c r="S154" s="438">
        <f>Q154+10</f>
        <v>40713</v>
      </c>
      <c r="T154" s="450">
        <f>S154+14</f>
        <v>40727</v>
      </c>
      <c r="U154" s="875"/>
      <c r="V154" s="869" t="s">
        <v>415</v>
      </c>
      <c r="W154" s="863" t="s">
        <v>245</v>
      </c>
      <c r="X154" s="923" t="s">
        <v>562</v>
      </c>
      <c r="Y154" s="562">
        <f>T156+365</f>
        <v>41518</v>
      </c>
      <c r="Z154" s="853">
        <v>14000</v>
      </c>
      <c r="AA154" s="1166" t="s">
        <v>490</v>
      </c>
      <c r="AB154" s="1152" t="s">
        <v>487</v>
      </c>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row>
    <row r="155" spans="1:79" s="13" customFormat="1" ht="24" customHeight="1">
      <c r="A155" s="156" t="s">
        <v>88</v>
      </c>
      <c r="B155" s="830"/>
      <c r="C155" s="1043"/>
      <c r="D155" s="982"/>
      <c r="E155" s="1076"/>
      <c r="F155" s="680"/>
      <c r="G155" s="883"/>
      <c r="H155" s="1114"/>
      <c r="I155" s="1117"/>
      <c r="J155" s="861" t="s">
        <v>131</v>
      </c>
      <c r="K155" s="511">
        <v>41090</v>
      </c>
      <c r="L155" s="514" t="s">
        <v>131</v>
      </c>
      <c r="M155" s="514" t="s">
        <v>131</v>
      </c>
      <c r="N155" s="514" t="s">
        <v>131</v>
      </c>
      <c r="O155" s="514" t="s">
        <v>131</v>
      </c>
      <c r="P155" s="514">
        <v>41097</v>
      </c>
      <c r="Q155" s="514">
        <v>41104</v>
      </c>
      <c r="R155" s="514" t="s">
        <v>131</v>
      </c>
      <c r="S155" s="514">
        <v>41113</v>
      </c>
      <c r="T155" s="515">
        <v>41120</v>
      </c>
      <c r="U155" s="876"/>
      <c r="V155" s="870"/>
      <c r="W155" s="864"/>
      <c r="X155" s="924"/>
      <c r="Y155" s="454">
        <v>41639</v>
      </c>
      <c r="Z155" s="854"/>
      <c r="AA155" s="1166"/>
      <c r="AB155" s="1152"/>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row>
    <row r="156" spans="1:79" s="13" customFormat="1" ht="24" customHeight="1">
      <c r="A156" s="156" t="s">
        <v>89</v>
      </c>
      <c r="B156" s="830"/>
      <c r="C156" s="1044"/>
      <c r="D156" s="983"/>
      <c r="E156" s="1077"/>
      <c r="F156" s="681"/>
      <c r="G156" s="884"/>
      <c r="H156" s="1115"/>
      <c r="I156" s="1118"/>
      <c r="J156" s="861" t="s">
        <v>131</v>
      </c>
      <c r="K156" s="516">
        <v>41105</v>
      </c>
      <c r="L156" s="518" t="s">
        <v>131</v>
      </c>
      <c r="M156" s="518" t="s">
        <v>131</v>
      </c>
      <c r="N156" s="518" t="s">
        <v>131</v>
      </c>
      <c r="O156" s="518" t="s">
        <v>131</v>
      </c>
      <c r="P156" s="440">
        <v>41106</v>
      </c>
      <c r="Q156" s="443">
        <v>41122</v>
      </c>
      <c r="R156" s="440" t="s">
        <v>131</v>
      </c>
      <c r="S156" s="440">
        <v>41148</v>
      </c>
      <c r="T156" s="519">
        <v>41153</v>
      </c>
      <c r="U156" s="877"/>
      <c r="V156" s="871"/>
      <c r="W156" s="865"/>
      <c r="X156" s="935"/>
      <c r="Y156" s="567"/>
      <c r="Z156" s="854"/>
      <c r="AA156" s="1166"/>
      <c r="AB156" s="1152"/>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row>
    <row r="157" spans="1:79" s="13" customFormat="1" ht="24" customHeight="1">
      <c r="A157" s="156" t="s">
        <v>87</v>
      </c>
      <c r="B157" s="830">
        <v>51</v>
      </c>
      <c r="C157" s="1042" t="s">
        <v>246</v>
      </c>
      <c r="D157" s="981" t="s">
        <v>553</v>
      </c>
      <c r="E157" s="842">
        <v>35000</v>
      </c>
      <c r="F157" s="679" t="s">
        <v>415</v>
      </c>
      <c r="G157" s="885" t="s">
        <v>63</v>
      </c>
      <c r="H157" s="1122" t="s">
        <v>71</v>
      </c>
      <c r="I157" s="1108" t="s">
        <v>235</v>
      </c>
      <c r="J157" s="442" t="s">
        <v>131</v>
      </c>
      <c r="K157" s="520">
        <v>41090</v>
      </c>
      <c r="L157" s="521" t="s">
        <v>131</v>
      </c>
      <c r="M157" s="521" t="s">
        <v>131</v>
      </c>
      <c r="N157" s="521" t="s">
        <v>131</v>
      </c>
      <c r="O157" s="521" t="s">
        <v>131</v>
      </c>
      <c r="P157" s="521">
        <v>41097</v>
      </c>
      <c r="Q157" s="521">
        <v>41104</v>
      </c>
      <c r="R157" s="521" t="s">
        <v>131</v>
      </c>
      <c r="S157" s="521">
        <v>41113</v>
      </c>
      <c r="T157" s="521">
        <v>41120</v>
      </c>
      <c r="U157" s="875"/>
      <c r="V157" s="869" t="s">
        <v>415</v>
      </c>
      <c r="W157" s="863" t="s">
        <v>246</v>
      </c>
      <c r="X157" s="923" t="s">
        <v>561</v>
      </c>
      <c r="Y157" s="562">
        <f>T157+365</f>
        <v>41485</v>
      </c>
      <c r="Z157" s="926">
        <v>35000</v>
      </c>
      <c r="AA157" s="817" t="s">
        <v>155</v>
      </c>
      <c r="AB157" s="1147"/>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row>
    <row r="158" spans="1:79" s="13" customFormat="1" ht="24" customHeight="1">
      <c r="A158" s="156" t="s">
        <v>88</v>
      </c>
      <c r="B158" s="830"/>
      <c r="C158" s="1043"/>
      <c r="D158" s="982"/>
      <c r="E158" s="843"/>
      <c r="F158" s="680"/>
      <c r="G158" s="886"/>
      <c r="H158" s="1123"/>
      <c r="I158" s="904"/>
      <c r="J158" s="454" t="s">
        <v>131</v>
      </c>
      <c r="K158" s="452" t="s">
        <v>131</v>
      </c>
      <c r="L158" s="522" t="s">
        <v>131</v>
      </c>
      <c r="M158" s="522" t="s">
        <v>131</v>
      </c>
      <c r="N158" s="522" t="s">
        <v>131</v>
      </c>
      <c r="O158" s="522" t="s">
        <v>131</v>
      </c>
      <c r="P158" s="522" t="s">
        <v>131</v>
      </c>
      <c r="Q158" s="522" t="s">
        <v>131</v>
      </c>
      <c r="R158" s="522" t="s">
        <v>131</v>
      </c>
      <c r="S158" s="522" t="s">
        <v>131</v>
      </c>
      <c r="T158" s="522" t="s">
        <v>131</v>
      </c>
      <c r="U158" s="876"/>
      <c r="V158" s="870"/>
      <c r="W158" s="864"/>
      <c r="X158" s="924"/>
      <c r="Y158" s="562" t="s">
        <v>131</v>
      </c>
      <c r="Z158" s="918"/>
      <c r="AA158" s="817"/>
      <c r="AB158" s="1148"/>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row>
    <row r="159" spans="1:79" s="13" customFormat="1" ht="24" customHeight="1">
      <c r="A159" s="153" t="s">
        <v>89</v>
      </c>
      <c r="B159" s="830"/>
      <c r="C159" s="1044"/>
      <c r="D159" s="983"/>
      <c r="E159" s="844"/>
      <c r="F159" s="681"/>
      <c r="G159" s="887"/>
      <c r="H159" s="1123"/>
      <c r="I159" s="904"/>
      <c r="J159" s="454" t="s">
        <v>131</v>
      </c>
      <c r="K159" s="512">
        <v>41098</v>
      </c>
      <c r="L159" s="522" t="s">
        <v>131</v>
      </c>
      <c r="M159" s="522" t="s">
        <v>131</v>
      </c>
      <c r="N159" s="522" t="s">
        <v>131</v>
      </c>
      <c r="O159" s="522" t="s">
        <v>131</v>
      </c>
      <c r="P159" s="454">
        <v>41099</v>
      </c>
      <c r="Q159" s="454">
        <v>41106</v>
      </c>
      <c r="R159" s="454" t="s">
        <v>131</v>
      </c>
      <c r="S159" s="454">
        <v>41116</v>
      </c>
      <c r="T159" s="454">
        <v>41118</v>
      </c>
      <c r="U159" s="877"/>
      <c r="V159" s="871"/>
      <c r="W159" s="865"/>
      <c r="X159" s="925"/>
      <c r="Y159" s="559">
        <v>41449</v>
      </c>
      <c r="Z159" s="918"/>
      <c r="AA159" s="817"/>
      <c r="AB159" s="1149"/>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row>
    <row r="160" spans="1:79" s="13" customFormat="1" ht="24" customHeight="1">
      <c r="A160" s="156" t="s">
        <v>87</v>
      </c>
      <c r="B160" s="830">
        <v>52</v>
      </c>
      <c r="C160" s="1042" t="s">
        <v>247</v>
      </c>
      <c r="D160" s="981" t="s">
        <v>439</v>
      </c>
      <c r="E160" s="842">
        <v>35000</v>
      </c>
      <c r="F160" s="679" t="s">
        <v>415</v>
      </c>
      <c r="G160" s="885" t="s">
        <v>63</v>
      </c>
      <c r="H160" s="1122" t="s">
        <v>71</v>
      </c>
      <c r="I160" s="1108" t="s">
        <v>235</v>
      </c>
      <c r="J160" s="442" t="s">
        <v>131</v>
      </c>
      <c r="K160" s="520">
        <v>41090</v>
      </c>
      <c r="L160" s="521" t="s">
        <v>131</v>
      </c>
      <c r="M160" s="521" t="s">
        <v>131</v>
      </c>
      <c r="N160" s="521" t="s">
        <v>131</v>
      </c>
      <c r="O160" s="521" t="s">
        <v>131</v>
      </c>
      <c r="P160" s="521">
        <v>41097</v>
      </c>
      <c r="Q160" s="521">
        <v>41104</v>
      </c>
      <c r="R160" s="521" t="s">
        <v>131</v>
      </c>
      <c r="S160" s="521">
        <v>41113</v>
      </c>
      <c r="T160" s="521">
        <v>41120</v>
      </c>
      <c r="U160" s="875"/>
      <c r="V160" s="869" t="s">
        <v>415</v>
      </c>
      <c r="W160" s="863" t="s">
        <v>247</v>
      </c>
      <c r="X160" s="923" t="s">
        <v>560</v>
      </c>
      <c r="Y160" s="562">
        <f>T160+365</f>
        <v>41485</v>
      </c>
      <c r="Z160" s="926">
        <v>34025</v>
      </c>
      <c r="AA160" s="817" t="s">
        <v>155</v>
      </c>
      <c r="AB160" s="1147"/>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row>
    <row r="161" spans="1:79" s="13" customFormat="1" ht="24" customHeight="1">
      <c r="A161" s="156" t="s">
        <v>88</v>
      </c>
      <c r="B161" s="830"/>
      <c r="C161" s="1043"/>
      <c r="D161" s="982"/>
      <c r="E161" s="843"/>
      <c r="F161" s="680"/>
      <c r="G161" s="886"/>
      <c r="H161" s="1123"/>
      <c r="I161" s="904"/>
      <c r="J161" s="454" t="s">
        <v>131</v>
      </c>
      <c r="K161" s="454" t="s">
        <v>131</v>
      </c>
      <c r="L161" s="454" t="s">
        <v>131</v>
      </c>
      <c r="M161" s="454" t="s">
        <v>131</v>
      </c>
      <c r="N161" s="454" t="s">
        <v>131</v>
      </c>
      <c r="O161" s="454" t="s">
        <v>131</v>
      </c>
      <c r="P161" s="522" t="s">
        <v>131</v>
      </c>
      <c r="Q161" s="522" t="s">
        <v>131</v>
      </c>
      <c r="R161" s="522" t="s">
        <v>131</v>
      </c>
      <c r="S161" s="522" t="s">
        <v>131</v>
      </c>
      <c r="T161" s="522" t="s">
        <v>131</v>
      </c>
      <c r="U161" s="876"/>
      <c r="V161" s="870"/>
      <c r="W161" s="864"/>
      <c r="X161" s="924"/>
      <c r="Y161" s="562" t="s">
        <v>131</v>
      </c>
      <c r="Z161" s="918"/>
      <c r="AA161" s="817"/>
      <c r="AB161" s="1148"/>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row>
    <row r="162" spans="1:79" s="13" customFormat="1" ht="24" customHeight="1">
      <c r="A162" s="153" t="s">
        <v>89</v>
      </c>
      <c r="B162" s="830"/>
      <c r="C162" s="1044"/>
      <c r="D162" s="983"/>
      <c r="E162" s="844"/>
      <c r="F162" s="681"/>
      <c r="G162" s="970"/>
      <c r="H162" s="1123"/>
      <c r="I162" s="904"/>
      <c r="J162" s="444" t="s">
        <v>131</v>
      </c>
      <c r="K162" s="523">
        <v>41098</v>
      </c>
      <c r="L162" s="444" t="s">
        <v>131</v>
      </c>
      <c r="M162" s="444" t="s">
        <v>131</v>
      </c>
      <c r="N162" s="444" t="s">
        <v>131</v>
      </c>
      <c r="O162" s="444" t="s">
        <v>131</v>
      </c>
      <c r="P162" s="444">
        <v>41099</v>
      </c>
      <c r="Q162" s="444">
        <v>41115</v>
      </c>
      <c r="R162" s="444" t="s">
        <v>131</v>
      </c>
      <c r="S162" s="444">
        <v>41119</v>
      </c>
      <c r="T162" s="444">
        <v>41120</v>
      </c>
      <c r="U162" s="877"/>
      <c r="V162" s="871"/>
      <c r="W162" s="865"/>
      <c r="X162" s="925"/>
      <c r="Y162" s="559">
        <v>41613</v>
      </c>
      <c r="Z162" s="918"/>
      <c r="AA162" s="817"/>
      <c r="AB162" s="1149"/>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row>
    <row r="163" spans="1:79" s="13" customFormat="1" ht="24" customHeight="1">
      <c r="A163" s="156" t="s">
        <v>87</v>
      </c>
      <c r="B163" s="830">
        <v>53</v>
      </c>
      <c r="C163" s="1042" t="s">
        <v>248</v>
      </c>
      <c r="D163" s="981" t="s">
        <v>554</v>
      </c>
      <c r="E163" s="1075">
        <v>50000</v>
      </c>
      <c r="F163" s="679" t="s">
        <v>415</v>
      </c>
      <c r="G163" s="885" t="s">
        <v>63</v>
      </c>
      <c r="H163" s="1122" t="s">
        <v>71</v>
      </c>
      <c r="I163" s="1108" t="s">
        <v>235</v>
      </c>
      <c r="J163" s="438" t="s">
        <v>131</v>
      </c>
      <c r="K163" s="513">
        <v>41090</v>
      </c>
      <c r="L163" s="524" t="s">
        <v>131</v>
      </c>
      <c r="M163" s="524" t="s">
        <v>131</v>
      </c>
      <c r="N163" s="524" t="s">
        <v>131</v>
      </c>
      <c r="O163" s="524" t="s">
        <v>131</v>
      </c>
      <c r="P163" s="524">
        <v>41097</v>
      </c>
      <c r="Q163" s="524">
        <v>41104</v>
      </c>
      <c r="R163" s="524" t="s">
        <v>131</v>
      </c>
      <c r="S163" s="524">
        <v>41113</v>
      </c>
      <c r="T163" s="525">
        <v>41120</v>
      </c>
      <c r="U163" s="906"/>
      <c r="V163" s="869" t="s">
        <v>415</v>
      </c>
      <c r="W163" s="863" t="s">
        <v>248</v>
      </c>
      <c r="X163" s="923" t="s">
        <v>559</v>
      </c>
      <c r="Y163" s="562">
        <f>T163+365</f>
        <v>41485</v>
      </c>
      <c r="Z163" s="926">
        <v>50000</v>
      </c>
      <c r="AA163" s="817" t="s">
        <v>155</v>
      </c>
      <c r="AB163" s="1147"/>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row>
    <row r="164" spans="1:79" s="13" customFormat="1" ht="24" customHeight="1">
      <c r="A164" s="156" t="s">
        <v>88</v>
      </c>
      <c r="B164" s="830"/>
      <c r="C164" s="1043"/>
      <c r="D164" s="982"/>
      <c r="E164" s="1076"/>
      <c r="F164" s="680"/>
      <c r="G164" s="886"/>
      <c r="H164" s="1123"/>
      <c r="I164" s="904"/>
      <c r="J164" s="497" t="s">
        <v>131</v>
      </c>
      <c r="K164" s="497" t="s">
        <v>131</v>
      </c>
      <c r="L164" s="497" t="s">
        <v>131</v>
      </c>
      <c r="M164" s="497" t="s">
        <v>131</v>
      </c>
      <c r="N164" s="497" t="s">
        <v>131</v>
      </c>
      <c r="O164" s="497" t="s">
        <v>131</v>
      </c>
      <c r="P164" s="497" t="s">
        <v>131</v>
      </c>
      <c r="Q164" s="497" t="s">
        <v>131</v>
      </c>
      <c r="R164" s="497" t="s">
        <v>131</v>
      </c>
      <c r="S164" s="497" t="s">
        <v>131</v>
      </c>
      <c r="T164" s="497" t="s">
        <v>131</v>
      </c>
      <c r="U164" s="907"/>
      <c r="V164" s="870"/>
      <c r="W164" s="864"/>
      <c r="X164" s="924"/>
      <c r="Y164" s="562" t="s">
        <v>131</v>
      </c>
      <c r="Z164" s="918"/>
      <c r="AA164" s="817"/>
      <c r="AB164" s="1148"/>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row>
    <row r="165" spans="1:79" s="13" customFormat="1" ht="24" customHeight="1">
      <c r="A165" s="156" t="s">
        <v>89</v>
      </c>
      <c r="B165" s="830"/>
      <c r="C165" s="1044"/>
      <c r="D165" s="983"/>
      <c r="E165" s="1077"/>
      <c r="F165" s="681"/>
      <c r="G165" s="887"/>
      <c r="H165" s="1124"/>
      <c r="I165" s="905"/>
      <c r="J165" s="500" t="s">
        <v>131</v>
      </c>
      <c r="K165" s="526">
        <v>41098</v>
      </c>
      <c r="L165" s="500" t="s">
        <v>131</v>
      </c>
      <c r="M165" s="500" t="s">
        <v>131</v>
      </c>
      <c r="N165" s="500" t="s">
        <v>131</v>
      </c>
      <c r="O165" s="500" t="s">
        <v>131</v>
      </c>
      <c r="P165" s="500">
        <v>41099</v>
      </c>
      <c r="Q165" s="500">
        <v>41108</v>
      </c>
      <c r="R165" s="500" t="s">
        <v>131</v>
      </c>
      <c r="S165" s="500">
        <v>41118</v>
      </c>
      <c r="T165" s="500">
        <v>41119</v>
      </c>
      <c r="U165" s="908"/>
      <c r="V165" s="912"/>
      <c r="W165" s="865"/>
      <c r="X165" s="925"/>
      <c r="Y165" s="562">
        <v>41478</v>
      </c>
      <c r="Z165" s="919"/>
      <c r="AA165" s="817"/>
      <c r="AB165" s="1149"/>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row>
    <row r="166" spans="1:79" s="13" customFormat="1" ht="24" customHeight="1">
      <c r="A166" s="156" t="s">
        <v>87</v>
      </c>
      <c r="B166" s="830">
        <v>54</v>
      </c>
      <c r="C166" s="1042" t="s">
        <v>249</v>
      </c>
      <c r="D166" s="981" t="s">
        <v>446</v>
      </c>
      <c r="E166" s="239">
        <v>140000</v>
      </c>
      <c r="F166" s="242" t="s">
        <v>415</v>
      </c>
      <c r="G166" s="885" t="s">
        <v>63</v>
      </c>
      <c r="H166" s="1125" t="s">
        <v>71</v>
      </c>
      <c r="I166" s="726" t="s">
        <v>438</v>
      </c>
      <c r="J166" s="527" t="s">
        <v>131</v>
      </c>
      <c r="K166" s="528">
        <v>39892</v>
      </c>
      <c r="L166" s="442" t="s">
        <v>131</v>
      </c>
      <c r="M166" s="529" t="s">
        <v>131</v>
      </c>
      <c r="N166" s="427" t="s">
        <v>131</v>
      </c>
      <c r="O166" s="438" t="s">
        <v>131</v>
      </c>
      <c r="P166" s="438">
        <v>39906</v>
      </c>
      <c r="Q166" s="438">
        <f>P166+14</f>
        <v>39920</v>
      </c>
      <c r="R166" s="438" t="s">
        <v>131</v>
      </c>
      <c r="S166" s="438" t="s">
        <v>131</v>
      </c>
      <c r="T166" s="427">
        <v>39934</v>
      </c>
      <c r="U166" s="900"/>
      <c r="V166" s="869" t="s">
        <v>415</v>
      </c>
      <c r="W166" s="872" t="s">
        <v>249</v>
      </c>
      <c r="X166" s="931" t="s">
        <v>558</v>
      </c>
      <c r="Y166" s="442">
        <v>41729</v>
      </c>
      <c r="Z166" s="928">
        <v>165718.25</v>
      </c>
      <c r="AA166" s="1173" t="s">
        <v>535</v>
      </c>
      <c r="AB166" s="1182" t="s">
        <v>602</v>
      </c>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row>
    <row r="167" spans="1:79" s="13" customFormat="1" ht="24" customHeight="1">
      <c r="A167" s="223" t="s">
        <v>410</v>
      </c>
      <c r="B167" s="830"/>
      <c r="C167" s="1043"/>
      <c r="D167" s="982"/>
      <c r="E167" s="241"/>
      <c r="F167" s="243"/>
      <c r="G167" s="886"/>
      <c r="H167" s="1126"/>
      <c r="I167" s="727"/>
      <c r="J167" s="495">
        <v>40596</v>
      </c>
      <c r="K167" s="467">
        <f>J167+14</f>
        <v>40610</v>
      </c>
      <c r="L167" s="467">
        <f>K167+7</f>
        <v>40617</v>
      </c>
      <c r="M167" s="467" t="s">
        <v>131</v>
      </c>
      <c r="N167" s="530" t="s">
        <v>131</v>
      </c>
      <c r="O167" s="467">
        <f>L167+14</f>
        <v>40631</v>
      </c>
      <c r="P167" s="467">
        <f>O167+7</f>
        <v>40638</v>
      </c>
      <c r="Q167" s="467">
        <f>P167+45</f>
        <v>40683</v>
      </c>
      <c r="R167" s="467">
        <f>Q167+5</f>
        <v>40688</v>
      </c>
      <c r="S167" s="467">
        <f>R167+5</f>
        <v>40693</v>
      </c>
      <c r="T167" s="531">
        <f>S167+7</f>
        <v>40700</v>
      </c>
      <c r="U167" s="867"/>
      <c r="V167" s="870"/>
      <c r="W167" s="873"/>
      <c r="X167" s="932"/>
      <c r="Y167" s="454">
        <v>41820</v>
      </c>
      <c r="Z167" s="929"/>
      <c r="AA167" s="1174"/>
      <c r="AB167" s="1183"/>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row>
    <row r="168" spans="1:79" s="13" customFormat="1" ht="24" customHeight="1">
      <c r="A168" s="223" t="s">
        <v>412</v>
      </c>
      <c r="B168" s="830"/>
      <c r="C168" s="1043"/>
      <c r="D168" s="982"/>
      <c r="E168" s="241"/>
      <c r="F168" s="243"/>
      <c r="G168" s="970"/>
      <c r="H168" s="1126"/>
      <c r="I168" s="727"/>
      <c r="J168" s="495">
        <v>40617</v>
      </c>
      <c r="K168" s="467">
        <f>J168+14</f>
        <v>40631</v>
      </c>
      <c r="L168" s="467">
        <f>K168+7</f>
        <v>40638</v>
      </c>
      <c r="M168" s="467" t="s">
        <v>131</v>
      </c>
      <c r="N168" s="429" t="s">
        <v>131</v>
      </c>
      <c r="O168" s="467">
        <f>L168+14</f>
        <v>40652</v>
      </c>
      <c r="P168" s="467">
        <f>O168+7</f>
        <v>40659</v>
      </c>
      <c r="Q168" s="467">
        <f>P168+45</f>
        <v>40704</v>
      </c>
      <c r="R168" s="467">
        <f>Q168+10</f>
        <v>40714</v>
      </c>
      <c r="S168" s="467">
        <f>R168+5</f>
        <v>40719</v>
      </c>
      <c r="T168" s="531">
        <f>S168+35</f>
        <v>40754</v>
      </c>
      <c r="U168" s="968"/>
      <c r="V168" s="871"/>
      <c r="W168" s="874"/>
      <c r="X168" s="933"/>
      <c r="Y168" s="454"/>
      <c r="Z168" s="963"/>
      <c r="AA168" s="1174"/>
      <c r="AB168" s="1183"/>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row>
    <row r="169" spans="1:79" s="13" customFormat="1" ht="24" customHeight="1">
      <c r="A169" s="223" t="s">
        <v>411</v>
      </c>
      <c r="B169" s="830"/>
      <c r="C169" s="1043"/>
      <c r="D169" s="982"/>
      <c r="E169" s="241"/>
      <c r="F169" s="243"/>
      <c r="G169" s="970"/>
      <c r="H169" s="1126"/>
      <c r="I169" s="727"/>
      <c r="J169" s="512">
        <v>41135</v>
      </c>
      <c r="K169" s="467">
        <f>J169+14</f>
        <v>41149</v>
      </c>
      <c r="L169" s="467">
        <f>K169+11</f>
        <v>41160</v>
      </c>
      <c r="M169" s="467" t="s">
        <v>131</v>
      </c>
      <c r="N169" s="429" t="s">
        <v>131</v>
      </c>
      <c r="O169" s="467">
        <f>L169+14</f>
        <v>41174</v>
      </c>
      <c r="P169" s="467">
        <f>O169+7</f>
        <v>41181</v>
      </c>
      <c r="Q169" s="467">
        <f>P169+32</f>
        <v>41213</v>
      </c>
      <c r="R169" s="467">
        <f>Q169+7</f>
        <v>41220</v>
      </c>
      <c r="S169" s="467">
        <f>R169+19</f>
        <v>41239</v>
      </c>
      <c r="T169" s="531">
        <f>S169+14</f>
        <v>41253</v>
      </c>
      <c r="U169" s="968"/>
      <c r="V169" s="871"/>
      <c r="W169" s="874"/>
      <c r="X169" s="933"/>
      <c r="Y169" s="454"/>
      <c r="Z169" s="963"/>
      <c r="AA169" s="1174"/>
      <c r="AB169" s="1183"/>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row>
    <row r="170" spans="1:79" s="13" customFormat="1" ht="29.25" customHeight="1">
      <c r="A170" s="223" t="s">
        <v>413</v>
      </c>
      <c r="B170" s="830"/>
      <c r="C170" s="1043"/>
      <c r="D170" s="982"/>
      <c r="E170" s="252">
        <v>113940</v>
      </c>
      <c r="F170" s="243" t="s">
        <v>415</v>
      </c>
      <c r="G170" s="970"/>
      <c r="H170" s="1126"/>
      <c r="I170" s="178" t="s">
        <v>122</v>
      </c>
      <c r="J170" s="512" t="s">
        <v>131</v>
      </c>
      <c r="K170" s="440">
        <v>41198</v>
      </c>
      <c r="L170" s="440" t="s">
        <v>131</v>
      </c>
      <c r="M170" s="440" t="s">
        <v>131</v>
      </c>
      <c r="N170" s="431" t="s">
        <v>131</v>
      </c>
      <c r="O170" s="440" t="s">
        <v>131</v>
      </c>
      <c r="P170" s="440" t="s">
        <v>131</v>
      </c>
      <c r="Q170" s="440" t="s">
        <v>131</v>
      </c>
      <c r="R170" s="440">
        <f>K170+30</f>
        <v>41228</v>
      </c>
      <c r="S170" s="440">
        <f>R170+7</f>
        <v>41235</v>
      </c>
      <c r="T170" s="532">
        <f>S170+7</f>
        <v>41242</v>
      </c>
      <c r="U170" s="968"/>
      <c r="V170" s="871"/>
      <c r="W170" s="874"/>
      <c r="X170" s="933"/>
      <c r="Y170" s="454"/>
      <c r="Z170" s="963"/>
      <c r="AA170" s="1174"/>
      <c r="AB170" s="1183"/>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row>
    <row r="171" spans="1:79" s="13" customFormat="1" ht="34.5" customHeight="1">
      <c r="A171" s="156" t="s">
        <v>89</v>
      </c>
      <c r="B171" s="830"/>
      <c r="C171" s="1044"/>
      <c r="D171" s="983"/>
      <c r="E171" s="240"/>
      <c r="F171" s="253"/>
      <c r="G171" s="970"/>
      <c r="H171" s="1126"/>
      <c r="I171" s="417"/>
      <c r="J171" s="512" t="s">
        <v>131</v>
      </c>
      <c r="K171" s="440">
        <v>41199</v>
      </c>
      <c r="L171" s="440" t="s">
        <v>131</v>
      </c>
      <c r="M171" s="440">
        <v>41203</v>
      </c>
      <c r="N171" s="431" t="s">
        <v>131</v>
      </c>
      <c r="O171" s="440" t="s">
        <v>131</v>
      </c>
      <c r="P171" s="440">
        <v>41232</v>
      </c>
      <c r="Q171" s="440">
        <v>41233</v>
      </c>
      <c r="R171" s="440">
        <v>41231</v>
      </c>
      <c r="S171" s="440">
        <v>41246</v>
      </c>
      <c r="T171" s="532">
        <v>41247</v>
      </c>
      <c r="U171" s="968"/>
      <c r="V171" s="871"/>
      <c r="W171" s="874"/>
      <c r="X171" s="933"/>
      <c r="Y171" s="444"/>
      <c r="Z171" s="963"/>
      <c r="AA171" s="1175"/>
      <c r="AB171" s="1184"/>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row>
    <row r="172" spans="1:79" s="13" customFormat="1" ht="24" customHeight="1">
      <c r="A172" s="156" t="s">
        <v>87</v>
      </c>
      <c r="B172" s="830">
        <v>55</v>
      </c>
      <c r="C172" s="831" t="s">
        <v>408</v>
      </c>
      <c r="D172" s="1079" t="s">
        <v>445</v>
      </c>
      <c r="E172" s="1161">
        <v>34000</v>
      </c>
      <c r="F172" s="679" t="s">
        <v>415</v>
      </c>
      <c r="G172" s="726" t="s">
        <v>63</v>
      </c>
      <c r="H172" s="1127" t="s">
        <v>72</v>
      </c>
      <c r="I172" s="726" t="s">
        <v>235</v>
      </c>
      <c r="J172" s="442" t="s">
        <v>131</v>
      </c>
      <c r="K172" s="520">
        <v>40909</v>
      </c>
      <c r="L172" s="442" t="s">
        <v>131</v>
      </c>
      <c r="M172" s="442" t="s">
        <v>131</v>
      </c>
      <c r="N172" s="442" t="s">
        <v>131</v>
      </c>
      <c r="O172" s="442" t="s">
        <v>131</v>
      </c>
      <c r="P172" s="442" t="s">
        <v>131</v>
      </c>
      <c r="Q172" s="442" t="s">
        <v>131</v>
      </c>
      <c r="R172" s="442" t="s">
        <v>131</v>
      </c>
      <c r="S172" s="442">
        <f>K172+14</f>
        <v>40923</v>
      </c>
      <c r="T172" s="442">
        <f>S172+7</f>
        <v>40930</v>
      </c>
      <c r="U172" s="847"/>
      <c r="V172" s="636" t="s">
        <v>415</v>
      </c>
      <c r="W172" s="849" t="s">
        <v>408</v>
      </c>
      <c r="X172" s="851" t="s">
        <v>555</v>
      </c>
      <c r="Y172" s="562">
        <f>T174+365</f>
        <v>41548</v>
      </c>
      <c r="Z172" s="853">
        <v>24000</v>
      </c>
      <c r="AA172" s="817" t="s">
        <v>490</v>
      </c>
      <c r="AB172" s="1147"/>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row>
    <row r="173" spans="1:79" s="13" customFormat="1" ht="24" customHeight="1">
      <c r="A173" s="156" t="s">
        <v>88</v>
      </c>
      <c r="B173" s="830"/>
      <c r="C173" s="831"/>
      <c r="D173" s="1079"/>
      <c r="E173" s="1161"/>
      <c r="F173" s="680"/>
      <c r="G173" s="727"/>
      <c r="H173" s="1128"/>
      <c r="I173" s="727"/>
      <c r="J173" s="454" t="s">
        <v>131</v>
      </c>
      <c r="K173" s="454" t="s">
        <v>131</v>
      </c>
      <c r="L173" s="454" t="s">
        <v>131</v>
      </c>
      <c r="M173" s="454" t="s">
        <v>131</v>
      </c>
      <c r="N173" s="454" t="s">
        <v>131</v>
      </c>
      <c r="O173" s="454" t="s">
        <v>131</v>
      </c>
      <c r="P173" s="454" t="s">
        <v>131</v>
      </c>
      <c r="Q173" s="454" t="s">
        <v>131</v>
      </c>
      <c r="R173" s="454" t="s">
        <v>131</v>
      </c>
      <c r="S173" s="454" t="s">
        <v>131</v>
      </c>
      <c r="T173" s="454" t="s">
        <v>131</v>
      </c>
      <c r="U173" s="848"/>
      <c r="V173" s="637"/>
      <c r="W173" s="850"/>
      <c r="X173" s="852"/>
      <c r="Y173" s="454" t="s">
        <v>131</v>
      </c>
      <c r="Z173" s="854"/>
      <c r="AA173" s="817"/>
      <c r="AB173" s="1148"/>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row>
    <row r="174" spans="1:79" s="13" customFormat="1" ht="24" customHeight="1">
      <c r="A174" s="156" t="s">
        <v>89</v>
      </c>
      <c r="B174" s="830"/>
      <c r="C174" s="831"/>
      <c r="D174" s="1079"/>
      <c r="E174" s="842"/>
      <c r="F174" s="680"/>
      <c r="G174" s="727"/>
      <c r="H174" s="1128"/>
      <c r="I174" s="727"/>
      <c r="J174" s="454" t="s">
        <v>131</v>
      </c>
      <c r="K174" s="512">
        <v>41108</v>
      </c>
      <c r="L174" s="454" t="s">
        <v>131</v>
      </c>
      <c r="M174" s="454" t="s">
        <v>131</v>
      </c>
      <c r="N174" s="454" t="s">
        <v>131</v>
      </c>
      <c r="O174" s="454" t="s">
        <v>131</v>
      </c>
      <c r="P174" s="454" t="s">
        <v>131</v>
      </c>
      <c r="Q174" s="454" t="s">
        <v>131</v>
      </c>
      <c r="R174" s="454" t="s">
        <v>131</v>
      </c>
      <c r="S174" s="454">
        <v>41179</v>
      </c>
      <c r="T174" s="454">
        <v>41183</v>
      </c>
      <c r="U174" s="848"/>
      <c r="V174" s="637"/>
      <c r="W174" s="850"/>
      <c r="X174" s="852"/>
      <c r="Y174" s="562">
        <v>41548</v>
      </c>
      <c r="Z174" s="854"/>
      <c r="AA174" s="817"/>
      <c r="AB174" s="1149"/>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row>
    <row r="175" spans="1:79" s="13" customFormat="1" ht="24" customHeight="1">
      <c r="A175" s="156" t="s">
        <v>87</v>
      </c>
      <c r="B175" s="830">
        <v>56</v>
      </c>
      <c r="C175" s="831" t="s">
        <v>443</v>
      </c>
      <c r="D175" s="881" t="s">
        <v>455</v>
      </c>
      <c r="E175" s="842">
        <v>22500</v>
      </c>
      <c r="F175" s="679" t="s">
        <v>415</v>
      </c>
      <c r="G175" s="726" t="s">
        <v>64</v>
      </c>
      <c r="H175" s="1127" t="s">
        <v>72</v>
      </c>
      <c r="I175" s="415" t="s">
        <v>153</v>
      </c>
      <c r="J175" s="442" t="s">
        <v>131</v>
      </c>
      <c r="K175" s="520">
        <v>41244</v>
      </c>
      <c r="L175" s="442" t="s">
        <v>131</v>
      </c>
      <c r="M175" s="442" t="s">
        <v>131</v>
      </c>
      <c r="N175" s="442" t="s">
        <v>131</v>
      </c>
      <c r="O175" s="442" t="s">
        <v>131</v>
      </c>
      <c r="P175" s="442" t="s">
        <v>131</v>
      </c>
      <c r="Q175" s="442" t="s">
        <v>131</v>
      </c>
      <c r="R175" s="442" t="s">
        <v>131</v>
      </c>
      <c r="S175" s="442" t="s">
        <v>131</v>
      </c>
      <c r="T175" s="442">
        <f>K175+30</f>
        <v>41274</v>
      </c>
      <c r="U175" s="847"/>
      <c r="V175" s="636" t="s">
        <v>415</v>
      </c>
      <c r="W175" s="849" t="s">
        <v>496</v>
      </c>
      <c r="X175" s="851" t="s">
        <v>556</v>
      </c>
      <c r="Y175" s="564">
        <f>T177+63</f>
        <v>41735</v>
      </c>
      <c r="Z175" s="853">
        <v>10800</v>
      </c>
      <c r="AA175" s="817" t="s">
        <v>535</v>
      </c>
      <c r="AB175" s="1147"/>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row>
    <row r="176" spans="1:79" s="13" customFormat="1" ht="24" customHeight="1">
      <c r="A176" s="156" t="s">
        <v>88</v>
      </c>
      <c r="B176" s="830"/>
      <c r="C176" s="831"/>
      <c r="D176" s="881"/>
      <c r="E176" s="843"/>
      <c r="F176" s="680"/>
      <c r="G176" s="727"/>
      <c r="H176" s="1128"/>
      <c r="I176" s="178" t="s">
        <v>131</v>
      </c>
      <c r="J176" s="533" t="s">
        <v>131</v>
      </c>
      <c r="K176" s="454" t="s">
        <v>131</v>
      </c>
      <c r="L176" s="454" t="s">
        <v>131</v>
      </c>
      <c r="M176" s="454" t="s">
        <v>131</v>
      </c>
      <c r="N176" s="454" t="s">
        <v>131</v>
      </c>
      <c r="O176" s="454" t="s">
        <v>131</v>
      </c>
      <c r="P176" s="454" t="s">
        <v>131</v>
      </c>
      <c r="Q176" s="454" t="s">
        <v>131</v>
      </c>
      <c r="R176" s="454" t="s">
        <v>131</v>
      </c>
      <c r="S176" s="454" t="s">
        <v>131</v>
      </c>
      <c r="T176" s="454">
        <v>41639</v>
      </c>
      <c r="U176" s="848"/>
      <c r="V176" s="637"/>
      <c r="W176" s="850"/>
      <c r="X176" s="852"/>
      <c r="Y176" s="562">
        <v>41759</v>
      </c>
      <c r="Z176" s="854"/>
      <c r="AA176" s="817"/>
      <c r="AB176" s="1148"/>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row>
    <row r="177" spans="1:79" s="13" customFormat="1" ht="24" customHeight="1">
      <c r="A177" s="156" t="s">
        <v>89</v>
      </c>
      <c r="B177" s="830"/>
      <c r="C177" s="831"/>
      <c r="D177" s="881"/>
      <c r="E177" s="844"/>
      <c r="F177" s="680"/>
      <c r="G177" s="727"/>
      <c r="H177" s="1128"/>
      <c r="I177" s="178" t="s">
        <v>153</v>
      </c>
      <c r="J177" s="454" t="s">
        <v>131</v>
      </c>
      <c r="K177" s="523">
        <v>41238</v>
      </c>
      <c r="L177" s="444" t="s">
        <v>131</v>
      </c>
      <c r="M177" s="444" t="s">
        <v>131</v>
      </c>
      <c r="N177" s="444" t="s">
        <v>131</v>
      </c>
      <c r="O177" s="444" t="s">
        <v>131</v>
      </c>
      <c r="P177" s="444">
        <v>41645</v>
      </c>
      <c r="Q177" s="444">
        <v>41657</v>
      </c>
      <c r="R177" s="444" t="s">
        <v>131</v>
      </c>
      <c r="S177" s="444" t="s">
        <v>131</v>
      </c>
      <c r="T177" s="444">
        <v>41672</v>
      </c>
      <c r="U177" s="1162"/>
      <c r="V177" s="1160"/>
      <c r="W177" s="859"/>
      <c r="X177" s="858"/>
      <c r="Y177" s="568"/>
      <c r="Z177" s="855"/>
      <c r="AA177" s="817"/>
      <c r="AB177" s="1149"/>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row>
    <row r="178" spans="1:79" s="13" customFormat="1" ht="24" customHeight="1">
      <c r="A178" s="156" t="s">
        <v>87</v>
      </c>
      <c r="B178" s="830">
        <v>57</v>
      </c>
      <c r="C178" s="831" t="s">
        <v>454</v>
      </c>
      <c r="D178" s="881" t="s">
        <v>472</v>
      </c>
      <c r="E178" s="842">
        <v>27084</v>
      </c>
      <c r="F178" s="679" t="s">
        <v>415</v>
      </c>
      <c r="G178" s="726" t="s">
        <v>64</v>
      </c>
      <c r="H178" s="845" t="s">
        <v>72</v>
      </c>
      <c r="I178" s="726" t="s">
        <v>153</v>
      </c>
      <c r="J178" s="442" t="s">
        <v>131</v>
      </c>
      <c r="K178" s="534">
        <v>41690</v>
      </c>
      <c r="L178" s="452" t="s">
        <v>131</v>
      </c>
      <c r="M178" s="433">
        <f>K178+14</f>
        <v>41704</v>
      </c>
      <c r="N178" s="433" t="s">
        <v>131</v>
      </c>
      <c r="O178" s="452" t="s">
        <v>131</v>
      </c>
      <c r="P178" s="454" t="s">
        <v>131</v>
      </c>
      <c r="Q178" s="454" t="s">
        <v>131</v>
      </c>
      <c r="R178" s="454" t="s">
        <v>131</v>
      </c>
      <c r="S178" s="454" t="s">
        <v>131</v>
      </c>
      <c r="T178" s="454">
        <f>K178+60</f>
        <v>41750</v>
      </c>
      <c r="U178" s="848"/>
      <c r="V178" s="637" t="s">
        <v>415</v>
      </c>
      <c r="W178" s="850" t="s">
        <v>484</v>
      </c>
      <c r="X178" s="1163" t="s">
        <v>520</v>
      </c>
      <c r="Y178" s="454">
        <v>41557</v>
      </c>
      <c r="Z178" s="854">
        <v>29730</v>
      </c>
      <c r="AA178" s="817" t="s">
        <v>490</v>
      </c>
      <c r="AB178" s="1147"/>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row>
    <row r="179" spans="1:79" s="13" customFormat="1" ht="24" customHeight="1">
      <c r="A179" s="156" t="s">
        <v>88</v>
      </c>
      <c r="B179" s="830"/>
      <c r="C179" s="831"/>
      <c r="D179" s="881"/>
      <c r="E179" s="843"/>
      <c r="F179" s="680"/>
      <c r="G179" s="727"/>
      <c r="H179" s="846"/>
      <c r="I179" s="727"/>
      <c r="J179" s="454" t="s">
        <v>131</v>
      </c>
      <c r="K179" s="454" t="s">
        <v>131</v>
      </c>
      <c r="L179" s="454" t="s">
        <v>131</v>
      </c>
      <c r="M179" s="454" t="s">
        <v>131</v>
      </c>
      <c r="N179" s="454" t="s">
        <v>131</v>
      </c>
      <c r="O179" s="454" t="s">
        <v>131</v>
      </c>
      <c r="P179" s="454" t="s">
        <v>131</v>
      </c>
      <c r="Q179" s="454" t="s">
        <v>131</v>
      </c>
      <c r="R179" s="454" t="s">
        <v>131</v>
      </c>
      <c r="S179" s="454" t="s">
        <v>131</v>
      </c>
      <c r="T179" s="454" t="s">
        <v>131</v>
      </c>
      <c r="U179" s="848"/>
      <c r="V179" s="637"/>
      <c r="W179" s="850"/>
      <c r="X179" s="1164"/>
      <c r="Y179" s="454" t="s">
        <v>131</v>
      </c>
      <c r="Z179" s="854"/>
      <c r="AA179" s="817"/>
      <c r="AB179" s="1148"/>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row>
    <row r="180" spans="1:79" s="13" customFormat="1" ht="24" customHeight="1">
      <c r="A180" s="156" t="s">
        <v>89</v>
      </c>
      <c r="B180" s="830"/>
      <c r="C180" s="831"/>
      <c r="D180" s="881"/>
      <c r="E180" s="844"/>
      <c r="F180" s="680"/>
      <c r="G180" s="727"/>
      <c r="H180" s="846"/>
      <c r="I180" s="727"/>
      <c r="J180" s="454" t="s">
        <v>131</v>
      </c>
      <c r="K180" s="512">
        <v>41419</v>
      </c>
      <c r="L180" s="454" t="s">
        <v>131</v>
      </c>
      <c r="M180" s="454">
        <v>41423</v>
      </c>
      <c r="N180" s="454" t="s">
        <v>131</v>
      </c>
      <c r="O180" s="454" t="s">
        <v>131</v>
      </c>
      <c r="P180" s="454">
        <v>41443</v>
      </c>
      <c r="Q180" s="454">
        <v>41482</v>
      </c>
      <c r="R180" s="454" t="s">
        <v>131</v>
      </c>
      <c r="S180" s="454" t="s">
        <v>131</v>
      </c>
      <c r="T180" s="454">
        <v>41500</v>
      </c>
      <c r="U180" s="848"/>
      <c r="V180" s="637"/>
      <c r="W180" s="850"/>
      <c r="X180" s="1165"/>
      <c r="Y180" s="454">
        <v>41547</v>
      </c>
      <c r="Z180" s="855"/>
      <c r="AA180" s="817"/>
      <c r="AB180" s="1149"/>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row>
    <row r="181" spans="1:79" s="13" customFormat="1" ht="24" customHeight="1">
      <c r="A181" s="156" t="s">
        <v>87</v>
      </c>
      <c r="B181" s="830">
        <v>58</v>
      </c>
      <c r="C181" s="831" t="s">
        <v>457</v>
      </c>
      <c r="D181" s="881" t="s">
        <v>458</v>
      </c>
      <c r="E181" s="842">
        <v>58824</v>
      </c>
      <c r="F181" s="679" t="s">
        <v>415</v>
      </c>
      <c r="G181" s="726" t="s">
        <v>63</v>
      </c>
      <c r="H181" s="845" t="s">
        <v>71</v>
      </c>
      <c r="I181" s="726" t="s">
        <v>235</v>
      </c>
      <c r="J181" s="442" t="s">
        <v>131</v>
      </c>
      <c r="K181" s="535" t="s">
        <v>131</v>
      </c>
      <c r="L181" s="527" t="s">
        <v>131</v>
      </c>
      <c r="M181" s="432" t="s">
        <v>131</v>
      </c>
      <c r="N181" s="432" t="s">
        <v>131</v>
      </c>
      <c r="O181" s="527" t="s">
        <v>131</v>
      </c>
      <c r="P181" s="442" t="s">
        <v>131</v>
      </c>
      <c r="Q181" s="442">
        <v>41279</v>
      </c>
      <c r="R181" s="442" t="s">
        <v>131</v>
      </c>
      <c r="S181" s="442">
        <v>41304</v>
      </c>
      <c r="T181" s="442">
        <v>41308</v>
      </c>
      <c r="U181" s="847"/>
      <c r="V181" s="636" t="s">
        <v>415</v>
      </c>
      <c r="W181" s="849" t="s">
        <v>462</v>
      </c>
      <c r="X181" s="851" t="s">
        <v>519</v>
      </c>
      <c r="Y181" s="442">
        <v>41639</v>
      </c>
      <c r="Z181" s="853">
        <v>58824</v>
      </c>
      <c r="AA181" s="817" t="s">
        <v>478</v>
      </c>
      <c r="AB181" s="1147"/>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row>
    <row r="182" spans="1:79" s="13" customFormat="1" ht="24" customHeight="1">
      <c r="A182" s="156" t="s">
        <v>88</v>
      </c>
      <c r="B182" s="830"/>
      <c r="C182" s="831"/>
      <c r="D182" s="881"/>
      <c r="E182" s="843"/>
      <c r="F182" s="680"/>
      <c r="G182" s="727"/>
      <c r="H182" s="846"/>
      <c r="I182" s="727"/>
      <c r="J182" s="454" t="s">
        <v>131</v>
      </c>
      <c r="K182" s="452" t="s">
        <v>131</v>
      </c>
      <c r="L182" s="452" t="s">
        <v>459</v>
      </c>
      <c r="M182" s="433" t="s">
        <v>131</v>
      </c>
      <c r="N182" s="433" t="s">
        <v>131</v>
      </c>
      <c r="O182" s="452" t="s">
        <v>131</v>
      </c>
      <c r="P182" s="454" t="s">
        <v>131</v>
      </c>
      <c r="Q182" s="454" t="s">
        <v>131</v>
      </c>
      <c r="R182" s="454" t="s">
        <v>131</v>
      </c>
      <c r="S182" s="454" t="s">
        <v>131</v>
      </c>
      <c r="T182" s="454" t="s">
        <v>131</v>
      </c>
      <c r="U182" s="848"/>
      <c r="V182" s="637"/>
      <c r="W182" s="850"/>
      <c r="X182" s="852"/>
      <c r="Y182" s="539" t="s">
        <v>131</v>
      </c>
      <c r="Z182" s="854"/>
      <c r="AA182" s="817"/>
      <c r="AB182" s="1148"/>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row>
    <row r="183" spans="1:79" s="13" customFormat="1" ht="24" customHeight="1">
      <c r="A183" s="156" t="s">
        <v>89</v>
      </c>
      <c r="B183" s="830"/>
      <c r="C183" s="831"/>
      <c r="D183" s="881"/>
      <c r="E183" s="844"/>
      <c r="F183" s="680"/>
      <c r="G183" s="727"/>
      <c r="H183" s="846"/>
      <c r="I183" s="727"/>
      <c r="J183" s="454" t="s">
        <v>131</v>
      </c>
      <c r="K183" s="452" t="s">
        <v>131</v>
      </c>
      <c r="L183" s="452" t="s">
        <v>131</v>
      </c>
      <c r="M183" s="433" t="s">
        <v>131</v>
      </c>
      <c r="N183" s="433" t="s">
        <v>131</v>
      </c>
      <c r="O183" s="452" t="s">
        <v>131</v>
      </c>
      <c r="P183" s="454" t="s">
        <v>131</v>
      </c>
      <c r="Q183" s="454">
        <v>41337</v>
      </c>
      <c r="R183" s="454" t="s">
        <v>131</v>
      </c>
      <c r="S183" s="454">
        <v>41380</v>
      </c>
      <c r="T183" s="454">
        <v>41384</v>
      </c>
      <c r="U183" s="848"/>
      <c r="V183" s="637"/>
      <c r="W183" s="850"/>
      <c r="X183" s="852"/>
      <c r="Y183" s="444">
        <v>41673</v>
      </c>
      <c r="Z183" s="854"/>
      <c r="AA183" s="817"/>
      <c r="AB183" s="1149"/>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row>
    <row r="184" spans="1:79" s="13" customFormat="1" ht="24" customHeight="1">
      <c r="A184" s="156" t="s">
        <v>87</v>
      </c>
      <c r="B184" s="830">
        <v>59</v>
      </c>
      <c r="C184" s="831" t="s">
        <v>460</v>
      </c>
      <c r="D184" s="881" t="s">
        <v>481</v>
      </c>
      <c r="E184" s="842">
        <v>17400</v>
      </c>
      <c r="F184" s="679" t="s">
        <v>415</v>
      </c>
      <c r="G184" s="726" t="s">
        <v>63</v>
      </c>
      <c r="H184" s="845" t="s">
        <v>72</v>
      </c>
      <c r="I184" s="726" t="s">
        <v>235</v>
      </c>
      <c r="J184" s="442" t="s">
        <v>131</v>
      </c>
      <c r="K184" s="432">
        <v>41348</v>
      </c>
      <c r="L184" s="527" t="s">
        <v>131</v>
      </c>
      <c r="M184" s="432" t="s">
        <v>131</v>
      </c>
      <c r="N184" s="432" t="s">
        <v>131</v>
      </c>
      <c r="O184" s="527" t="s">
        <v>131</v>
      </c>
      <c r="P184" s="442" t="s">
        <v>131</v>
      </c>
      <c r="Q184" s="442" t="s">
        <v>131</v>
      </c>
      <c r="R184" s="442" t="s">
        <v>131</v>
      </c>
      <c r="S184" s="442">
        <v>41365</v>
      </c>
      <c r="T184" s="442">
        <v>41369</v>
      </c>
      <c r="U184" s="847"/>
      <c r="V184" s="636" t="s">
        <v>415</v>
      </c>
      <c r="W184" s="849" t="s">
        <v>465</v>
      </c>
      <c r="X184" s="851" t="s">
        <v>464</v>
      </c>
      <c r="Y184" s="454">
        <v>41455</v>
      </c>
      <c r="Z184" s="856">
        <v>18913</v>
      </c>
      <c r="AA184" s="817" t="s">
        <v>478</v>
      </c>
      <c r="AB184" s="1147"/>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row>
    <row r="185" spans="1:79" s="13" customFormat="1" ht="24" customHeight="1">
      <c r="A185" s="156" t="s">
        <v>88</v>
      </c>
      <c r="B185" s="830"/>
      <c r="C185" s="831"/>
      <c r="D185" s="881"/>
      <c r="E185" s="843"/>
      <c r="F185" s="680"/>
      <c r="G185" s="727"/>
      <c r="H185" s="846"/>
      <c r="I185" s="727"/>
      <c r="J185" s="454" t="s">
        <v>131</v>
      </c>
      <c r="K185" s="452" t="s">
        <v>131</v>
      </c>
      <c r="L185" s="452" t="s">
        <v>459</v>
      </c>
      <c r="M185" s="433" t="s">
        <v>131</v>
      </c>
      <c r="N185" s="433" t="s">
        <v>131</v>
      </c>
      <c r="O185" s="452" t="s">
        <v>131</v>
      </c>
      <c r="P185" s="454" t="s">
        <v>131</v>
      </c>
      <c r="Q185" s="454" t="s">
        <v>131</v>
      </c>
      <c r="R185" s="454" t="s">
        <v>131</v>
      </c>
      <c r="S185" s="454" t="s">
        <v>131</v>
      </c>
      <c r="T185" s="454" t="s">
        <v>131</v>
      </c>
      <c r="U185" s="848"/>
      <c r="V185" s="637"/>
      <c r="W185" s="850"/>
      <c r="X185" s="852"/>
      <c r="Y185" s="539" t="s">
        <v>131</v>
      </c>
      <c r="Z185" s="857"/>
      <c r="AA185" s="817"/>
      <c r="AB185" s="1148"/>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row>
    <row r="186" spans="1:79" s="13" customFormat="1" ht="24" customHeight="1">
      <c r="A186" s="156" t="s">
        <v>89</v>
      </c>
      <c r="B186" s="830"/>
      <c r="C186" s="831"/>
      <c r="D186" s="881"/>
      <c r="E186" s="844"/>
      <c r="F186" s="680"/>
      <c r="G186" s="727"/>
      <c r="H186" s="846"/>
      <c r="I186" s="727"/>
      <c r="J186" s="454" t="s">
        <v>131</v>
      </c>
      <c r="K186" s="433">
        <v>41362</v>
      </c>
      <c r="L186" s="452" t="s">
        <v>131</v>
      </c>
      <c r="M186" s="433" t="s">
        <v>131</v>
      </c>
      <c r="N186" s="433" t="s">
        <v>131</v>
      </c>
      <c r="O186" s="452" t="s">
        <v>131</v>
      </c>
      <c r="P186" s="454" t="s">
        <v>131</v>
      </c>
      <c r="Q186" s="454" t="s">
        <v>131</v>
      </c>
      <c r="R186" s="454" t="s">
        <v>131</v>
      </c>
      <c r="S186" s="454">
        <v>41381</v>
      </c>
      <c r="T186" s="454">
        <v>41381</v>
      </c>
      <c r="U186" s="848"/>
      <c r="V186" s="637"/>
      <c r="W186" s="850"/>
      <c r="X186" s="852"/>
      <c r="Y186" s="454">
        <v>41435</v>
      </c>
      <c r="Z186" s="857"/>
      <c r="AA186" s="817"/>
      <c r="AB186" s="1149"/>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row>
    <row r="187" spans="1:79" s="13" customFormat="1" ht="24" customHeight="1">
      <c r="A187" s="156" t="s">
        <v>87</v>
      </c>
      <c r="B187" s="830">
        <v>60</v>
      </c>
      <c r="C187" s="831" t="s">
        <v>461</v>
      </c>
      <c r="D187" s="881" t="s">
        <v>483</v>
      </c>
      <c r="E187" s="842">
        <v>26235</v>
      </c>
      <c r="F187" s="679" t="s">
        <v>415</v>
      </c>
      <c r="G187" s="726" t="s">
        <v>63</v>
      </c>
      <c r="H187" s="845" t="s">
        <v>72</v>
      </c>
      <c r="I187" s="726" t="s">
        <v>235</v>
      </c>
      <c r="J187" s="442" t="s">
        <v>131</v>
      </c>
      <c r="K187" s="432">
        <v>41389</v>
      </c>
      <c r="L187" s="527" t="s">
        <v>131</v>
      </c>
      <c r="M187" s="432">
        <v>41390</v>
      </c>
      <c r="N187" s="432" t="s">
        <v>131</v>
      </c>
      <c r="O187" s="527" t="s">
        <v>131</v>
      </c>
      <c r="P187" s="442" t="s">
        <v>131</v>
      </c>
      <c r="Q187" s="442" t="s">
        <v>131</v>
      </c>
      <c r="R187" s="442" t="s">
        <v>131</v>
      </c>
      <c r="S187" s="432">
        <v>41390</v>
      </c>
      <c r="T187" s="442">
        <v>41390</v>
      </c>
      <c r="U187" s="847"/>
      <c r="V187" s="636" t="s">
        <v>415</v>
      </c>
      <c r="W187" s="849" t="s">
        <v>466</v>
      </c>
      <c r="X187" s="851" t="s">
        <v>518</v>
      </c>
      <c r="Y187" s="564">
        <v>41411</v>
      </c>
      <c r="Z187" s="856">
        <v>26235</v>
      </c>
      <c r="AA187" s="817" t="s">
        <v>478</v>
      </c>
      <c r="AB187" s="1147"/>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row>
    <row r="188" spans="1:79" s="13" customFormat="1" ht="24" customHeight="1">
      <c r="A188" s="156" t="s">
        <v>88</v>
      </c>
      <c r="B188" s="830"/>
      <c r="C188" s="831"/>
      <c r="D188" s="881"/>
      <c r="E188" s="843"/>
      <c r="F188" s="680"/>
      <c r="G188" s="727"/>
      <c r="H188" s="846"/>
      <c r="I188" s="727"/>
      <c r="J188" s="454" t="s">
        <v>131</v>
      </c>
      <c r="K188" s="454" t="s">
        <v>131</v>
      </c>
      <c r="L188" s="454" t="s">
        <v>131</v>
      </c>
      <c r="M188" s="454" t="s">
        <v>131</v>
      </c>
      <c r="N188" s="454" t="s">
        <v>131</v>
      </c>
      <c r="O188" s="454" t="s">
        <v>131</v>
      </c>
      <c r="P188" s="454" t="s">
        <v>131</v>
      </c>
      <c r="Q188" s="454" t="s">
        <v>131</v>
      </c>
      <c r="R188" s="454" t="s">
        <v>131</v>
      </c>
      <c r="S188" s="454" t="s">
        <v>131</v>
      </c>
      <c r="T188" s="454" t="s">
        <v>131</v>
      </c>
      <c r="U188" s="848"/>
      <c r="V188" s="637"/>
      <c r="W188" s="850"/>
      <c r="X188" s="852"/>
      <c r="Y188" s="539" t="s">
        <v>131</v>
      </c>
      <c r="Z188" s="857"/>
      <c r="AA188" s="817"/>
      <c r="AB188" s="1148"/>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row>
    <row r="189" spans="1:79" s="13" customFormat="1" ht="24" customHeight="1">
      <c r="A189" s="156" t="s">
        <v>89</v>
      </c>
      <c r="B189" s="830"/>
      <c r="C189" s="831"/>
      <c r="D189" s="881"/>
      <c r="E189" s="844"/>
      <c r="F189" s="680"/>
      <c r="G189" s="727"/>
      <c r="H189" s="846"/>
      <c r="I189" s="727"/>
      <c r="J189" s="454" t="s">
        <v>131</v>
      </c>
      <c r="K189" s="433">
        <v>41389</v>
      </c>
      <c r="L189" s="452" t="s">
        <v>131</v>
      </c>
      <c r="M189" s="433">
        <v>41390</v>
      </c>
      <c r="N189" s="433" t="s">
        <v>131</v>
      </c>
      <c r="O189" s="452" t="s">
        <v>131</v>
      </c>
      <c r="P189" s="454" t="s">
        <v>131</v>
      </c>
      <c r="Q189" s="454" t="s">
        <v>131</v>
      </c>
      <c r="R189" s="454" t="s">
        <v>131</v>
      </c>
      <c r="S189" s="433">
        <v>41390</v>
      </c>
      <c r="T189" s="454">
        <v>41391</v>
      </c>
      <c r="U189" s="848"/>
      <c r="V189" s="637"/>
      <c r="W189" s="850"/>
      <c r="X189" s="852"/>
      <c r="Y189" s="562">
        <v>41423</v>
      </c>
      <c r="Z189" s="857"/>
      <c r="AA189" s="817"/>
      <c r="AB189" s="1149"/>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row>
    <row r="190" spans="1:79" s="13" customFormat="1" ht="24" customHeight="1">
      <c r="A190" s="156" t="s">
        <v>87</v>
      </c>
      <c r="B190" s="830">
        <v>61</v>
      </c>
      <c r="C190" s="831" t="s">
        <v>540</v>
      </c>
      <c r="D190" s="881" t="s">
        <v>482</v>
      </c>
      <c r="E190" s="842">
        <v>6900</v>
      </c>
      <c r="F190" s="679" t="s">
        <v>415</v>
      </c>
      <c r="G190" s="726" t="s">
        <v>63</v>
      </c>
      <c r="H190" s="845" t="s">
        <v>72</v>
      </c>
      <c r="I190" s="726" t="s">
        <v>235</v>
      </c>
      <c r="J190" s="442" t="s">
        <v>131</v>
      </c>
      <c r="K190" s="432">
        <v>41389</v>
      </c>
      <c r="L190" s="527" t="s">
        <v>131</v>
      </c>
      <c r="M190" s="432">
        <v>41390</v>
      </c>
      <c r="N190" s="432" t="s">
        <v>131</v>
      </c>
      <c r="O190" s="527" t="s">
        <v>131</v>
      </c>
      <c r="P190" s="442" t="s">
        <v>131</v>
      </c>
      <c r="Q190" s="442" t="s">
        <v>131</v>
      </c>
      <c r="R190" s="442" t="s">
        <v>131</v>
      </c>
      <c r="S190" s="432">
        <v>41390</v>
      </c>
      <c r="T190" s="442">
        <v>41390</v>
      </c>
      <c r="U190" s="847"/>
      <c r="V190" s="636" t="s">
        <v>415</v>
      </c>
      <c r="W190" s="849" t="s">
        <v>467</v>
      </c>
      <c r="X190" s="851" t="s">
        <v>557</v>
      </c>
      <c r="Y190" s="564">
        <v>41421</v>
      </c>
      <c r="Z190" s="853">
        <v>6900</v>
      </c>
      <c r="AA190" s="817" t="s">
        <v>477</v>
      </c>
      <c r="AB190" s="1147"/>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row>
    <row r="191" spans="1:79" s="13" customFormat="1" ht="24" customHeight="1">
      <c r="A191" s="156" t="s">
        <v>88</v>
      </c>
      <c r="B191" s="830"/>
      <c r="C191" s="831"/>
      <c r="D191" s="881"/>
      <c r="E191" s="843"/>
      <c r="F191" s="680"/>
      <c r="G191" s="727"/>
      <c r="H191" s="846"/>
      <c r="I191" s="727"/>
      <c r="J191" s="454" t="s">
        <v>131</v>
      </c>
      <c r="K191" s="454" t="s">
        <v>131</v>
      </c>
      <c r="L191" s="454" t="s">
        <v>131</v>
      </c>
      <c r="M191" s="454" t="s">
        <v>131</v>
      </c>
      <c r="N191" s="454" t="s">
        <v>131</v>
      </c>
      <c r="O191" s="454" t="s">
        <v>131</v>
      </c>
      <c r="P191" s="454" t="s">
        <v>131</v>
      </c>
      <c r="Q191" s="454" t="s">
        <v>131</v>
      </c>
      <c r="R191" s="454" t="s">
        <v>131</v>
      </c>
      <c r="S191" s="454" t="s">
        <v>131</v>
      </c>
      <c r="T191" s="454" t="s">
        <v>131</v>
      </c>
      <c r="U191" s="848"/>
      <c r="V191" s="637"/>
      <c r="W191" s="850"/>
      <c r="X191" s="852"/>
      <c r="Y191" s="539" t="s">
        <v>131</v>
      </c>
      <c r="Z191" s="854"/>
      <c r="AA191" s="817"/>
      <c r="AB191" s="1148"/>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row>
    <row r="192" spans="1:79" s="13" customFormat="1" ht="24" customHeight="1">
      <c r="A192" s="156" t="s">
        <v>89</v>
      </c>
      <c r="B192" s="830"/>
      <c r="C192" s="831"/>
      <c r="D192" s="881"/>
      <c r="E192" s="844"/>
      <c r="F192" s="681"/>
      <c r="G192" s="728"/>
      <c r="H192" s="882"/>
      <c r="I192" s="728"/>
      <c r="J192" s="444" t="s">
        <v>131</v>
      </c>
      <c r="K192" s="445">
        <v>41389</v>
      </c>
      <c r="L192" s="452" t="s">
        <v>131</v>
      </c>
      <c r="M192" s="433">
        <v>41390</v>
      </c>
      <c r="N192" s="433" t="s">
        <v>131</v>
      </c>
      <c r="O192" s="452" t="s">
        <v>131</v>
      </c>
      <c r="P192" s="454" t="s">
        <v>131</v>
      </c>
      <c r="Q192" s="454" t="s">
        <v>131</v>
      </c>
      <c r="R192" s="454" t="s">
        <v>131</v>
      </c>
      <c r="S192" s="433">
        <v>41390</v>
      </c>
      <c r="T192" s="454">
        <v>41391</v>
      </c>
      <c r="U192" s="848"/>
      <c r="V192" s="637"/>
      <c r="W192" s="850"/>
      <c r="X192" s="852"/>
      <c r="Y192" s="562">
        <v>41419</v>
      </c>
      <c r="Z192" s="854"/>
      <c r="AA192" s="841"/>
      <c r="AB192" s="1148"/>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row>
    <row r="193" spans="1:79" ht="20.25">
      <c r="A193" s="156" t="s">
        <v>87</v>
      </c>
      <c r="B193" s="830">
        <v>62</v>
      </c>
      <c r="C193" s="831" t="s">
        <v>543</v>
      </c>
      <c r="D193" s="832" t="s">
        <v>605</v>
      </c>
      <c r="E193" s="835">
        <v>65000</v>
      </c>
      <c r="F193" s="679" t="s">
        <v>415</v>
      </c>
      <c r="G193" s="838" t="s">
        <v>64</v>
      </c>
      <c r="H193" s="726" t="s">
        <v>71</v>
      </c>
      <c r="I193" s="726" t="s">
        <v>122</v>
      </c>
      <c r="J193" s="527">
        <v>41852</v>
      </c>
      <c r="K193" s="527">
        <f>J193-7</f>
        <v>41845</v>
      </c>
      <c r="L193" s="527" t="s">
        <v>131</v>
      </c>
      <c r="M193" s="432">
        <f>K193+5</f>
        <v>41850</v>
      </c>
      <c r="N193" s="432" t="s">
        <v>131</v>
      </c>
      <c r="O193" s="527" t="s">
        <v>131</v>
      </c>
      <c r="P193" s="575">
        <f>M193+5</f>
        <v>41855</v>
      </c>
      <c r="Q193" s="575">
        <f>P193+7</f>
        <v>41862</v>
      </c>
      <c r="R193" s="575" t="s">
        <v>131</v>
      </c>
      <c r="S193" s="575" t="s">
        <v>131</v>
      </c>
      <c r="T193" s="575">
        <f>Q193+5</f>
        <v>41867</v>
      </c>
      <c r="U193" s="1203"/>
      <c r="V193" s="1194"/>
      <c r="W193" s="1191"/>
      <c r="X193" s="1197"/>
      <c r="Y193" s="564">
        <f>T193+45</f>
        <v>41912</v>
      </c>
      <c r="Z193" s="1200"/>
      <c r="AA193" s="1200"/>
      <c r="AB193" s="572"/>
    </row>
    <row r="194" spans="1:79" ht="20.25">
      <c r="A194" s="156" t="s">
        <v>88</v>
      </c>
      <c r="B194" s="830"/>
      <c r="C194" s="831"/>
      <c r="D194" s="833"/>
      <c r="E194" s="836"/>
      <c r="F194" s="680"/>
      <c r="G194" s="839"/>
      <c r="H194" s="727"/>
      <c r="I194" s="727"/>
      <c r="J194" s="162"/>
      <c r="K194" s="163"/>
      <c r="L194" s="163"/>
      <c r="M194" s="165"/>
      <c r="N194" s="165"/>
      <c r="O194" s="163"/>
      <c r="P194" s="162"/>
      <c r="Q194" s="162"/>
      <c r="R194" s="162"/>
      <c r="S194" s="162"/>
      <c r="T194" s="162"/>
      <c r="U194" s="1204"/>
      <c r="V194" s="1195"/>
      <c r="W194" s="1192"/>
      <c r="X194" s="1198"/>
      <c r="Y194" s="48"/>
      <c r="Z194" s="1201"/>
      <c r="AA194" s="1201"/>
    </row>
    <row r="195" spans="1:79" ht="20.25">
      <c r="A195" s="156" t="s">
        <v>89</v>
      </c>
      <c r="B195" s="830"/>
      <c r="C195" s="831"/>
      <c r="D195" s="834"/>
      <c r="E195" s="837"/>
      <c r="F195" s="681"/>
      <c r="G195" s="840"/>
      <c r="H195" s="728"/>
      <c r="I195" s="728"/>
      <c r="J195" s="422"/>
      <c r="K195" s="423"/>
      <c r="L195" s="423"/>
      <c r="M195" s="424"/>
      <c r="N195" s="424"/>
      <c r="O195" s="423"/>
      <c r="P195" s="422"/>
      <c r="Q195" s="422"/>
      <c r="R195" s="422"/>
      <c r="S195" s="422"/>
      <c r="T195" s="422"/>
      <c r="U195" s="1205"/>
      <c r="V195" s="1196"/>
      <c r="W195" s="1193"/>
      <c r="X195" s="1199"/>
      <c r="Y195" s="573"/>
      <c r="Z195" s="1202"/>
      <c r="AA195" s="1202"/>
      <c r="AB195" s="574"/>
    </row>
    <row r="196" spans="1:79" s="13" customFormat="1" ht="21" customHeight="1">
      <c r="A196" s="156" t="s">
        <v>87</v>
      </c>
      <c r="B196" s="830">
        <v>63</v>
      </c>
      <c r="C196" s="831" t="s">
        <v>599</v>
      </c>
      <c r="D196" s="832" t="s">
        <v>598</v>
      </c>
      <c r="E196" s="835">
        <v>70000</v>
      </c>
      <c r="F196" s="679" t="s">
        <v>415</v>
      </c>
      <c r="G196" s="838" t="s">
        <v>64</v>
      </c>
      <c r="H196" s="726" t="s">
        <v>71</v>
      </c>
      <c r="I196" s="726" t="s">
        <v>122</v>
      </c>
      <c r="J196" s="527">
        <v>41883</v>
      </c>
      <c r="K196" s="527">
        <f>J196-7</f>
        <v>41876</v>
      </c>
      <c r="L196" s="527" t="s">
        <v>131</v>
      </c>
      <c r="M196" s="432">
        <f>K196+5</f>
        <v>41881</v>
      </c>
      <c r="N196" s="432" t="s">
        <v>131</v>
      </c>
      <c r="O196" s="527" t="s">
        <v>131</v>
      </c>
      <c r="P196" s="442">
        <v>41923</v>
      </c>
      <c r="Q196" s="442">
        <v>41928</v>
      </c>
      <c r="R196" s="575" t="s">
        <v>131</v>
      </c>
      <c r="S196" s="575" t="s">
        <v>131</v>
      </c>
      <c r="T196" s="442">
        <v>41993</v>
      </c>
      <c r="U196" s="827"/>
      <c r="V196" s="824"/>
      <c r="W196" s="821"/>
      <c r="X196" s="792"/>
      <c r="Y196" s="564">
        <f>T196+60</f>
        <v>42053</v>
      </c>
      <c r="Z196" s="818"/>
      <c r="AA196" s="817"/>
      <c r="AB196" s="814"/>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row>
    <row r="197" spans="1:79" s="13" customFormat="1" ht="20.25" customHeight="1">
      <c r="A197" s="156" t="s">
        <v>88</v>
      </c>
      <c r="B197" s="830"/>
      <c r="C197" s="831"/>
      <c r="D197" s="833"/>
      <c r="E197" s="836"/>
      <c r="F197" s="680"/>
      <c r="G197" s="839"/>
      <c r="H197" s="727"/>
      <c r="I197" s="727"/>
      <c r="J197" s="162"/>
      <c r="K197" s="163"/>
      <c r="L197" s="163"/>
      <c r="M197" s="165"/>
      <c r="N197" s="165"/>
      <c r="O197" s="163"/>
      <c r="P197" s="162"/>
      <c r="Q197" s="162"/>
      <c r="R197" s="162"/>
      <c r="S197" s="162"/>
      <c r="T197" s="162"/>
      <c r="U197" s="828"/>
      <c r="V197" s="825"/>
      <c r="W197" s="822"/>
      <c r="X197" s="793"/>
      <c r="Y197" s="569"/>
      <c r="Z197" s="819"/>
      <c r="AA197" s="817"/>
      <c r="AB197" s="8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row>
    <row r="198" spans="1:79" s="13" customFormat="1" ht="23.25" customHeight="1">
      <c r="A198" s="156" t="s">
        <v>89</v>
      </c>
      <c r="B198" s="830"/>
      <c r="C198" s="831"/>
      <c r="D198" s="834"/>
      <c r="E198" s="837"/>
      <c r="F198" s="681"/>
      <c r="G198" s="840"/>
      <c r="H198" s="728"/>
      <c r="I198" s="728"/>
      <c r="J198" s="422"/>
      <c r="K198" s="423"/>
      <c r="L198" s="423"/>
      <c r="M198" s="424"/>
      <c r="N198" s="424"/>
      <c r="O198" s="423"/>
      <c r="P198" s="422"/>
      <c r="Q198" s="422"/>
      <c r="R198" s="422"/>
      <c r="S198" s="422"/>
      <c r="T198" s="422"/>
      <c r="U198" s="829"/>
      <c r="V198" s="826"/>
      <c r="W198" s="823"/>
      <c r="X198" s="794"/>
      <c r="Y198" s="570"/>
      <c r="Z198" s="820"/>
      <c r="AA198" s="817"/>
      <c r="AB198" s="816"/>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row>
    <row r="202" spans="1:79" s="13" customFormat="1" ht="62.25" customHeight="1">
      <c r="A202" s="125"/>
      <c r="B202" s="214"/>
      <c r="C202" s="216"/>
      <c r="D202" s="190"/>
      <c r="E202" s="576"/>
      <c r="F202" s="191"/>
      <c r="G202" s="178"/>
      <c r="H202" s="187"/>
      <c r="I202" s="215"/>
      <c r="J202" s="162"/>
      <c r="K202" s="163"/>
      <c r="L202" s="163"/>
      <c r="M202" s="165"/>
      <c r="N202" s="165"/>
      <c r="O202" s="163"/>
      <c r="P202" s="162"/>
      <c r="Q202" s="162"/>
      <c r="R202" s="162"/>
      <c r="S202" s="162"/>
      <c r="T202" s="162"/>
      <c r="U202" s="160"/>
      <c r="V202" s="34"/>
      <c r="W202" s="161"/>
      <c r="X202" s="161"/>
      <c r="Y202" s="164"/>
      <c r="Z202" s="186"/>
      <c r="AA202" s="73"/>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row>
    <row r="203" spans="1:79" s="13" customFormat="1" ht="61.5" customHeight="1">
      <c r="A203" s="75"/>
      <c r="B203" s="35"/>
      <c r="C203" s="1081" t="s">
        <v>377</v>
      </c>
      <c r="D203" s="1081"/>
      <c r="E203" s="91"/>
      <c r="F203" s="34"/>
      <c r="G203" s="115"/>
      <c r="H203" s="112"/>
      <c r="I203" s="116"/>
      <c r="J203" s="162"/>
      <c r="K203" s="163"/>
      <c r="L203" s="163"/>
      <c r="M203" s="165"/>
      <c r="N203" s="165"/>
      <c r="O203" s="163"/>
      <c r="P203" s="162"/>
      <c r="Q203" s="162"/>
      <c r="R203" s="162"/>
      <c r="S203" s="162"/>
      <c r="T203" s="162"/>
      <c r="U203" s="160"/>
      <c r="V203" s="34"/>
      <c r="W203" s="161"/>
      <c r="X203" s="161"/>
      <c r="Y203" s="164"/>
      <c r="Z203" s="73"/>
      <c r="AA203" s="73"/>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row>
    <row r="204" spans="1:79" s="13" customFormat="1" ht="73.5" customHeight="1">
      <c r="A204" s="249"/>
      <c r="B204" s="250" t="s">
        <v>304</v>
      </c>
      <c r="C204" s="1080" t="s">
        <v>376</v>
      </c>
      <c r="D204" s="1080"/>
      <c r="E204" s="92"/>
      <c r="F204" s="117"/>
      <c r="G204" s="118"/>
      <c r="H204" s="117"/>
      <c r="I204" s="119"/>
      <c r="J204" s="79"/>
      <c r="K204" s="85"/>
      <c r="L204" s="85"/>
      <c r="M204" s="85"/>
      <c r="N204" s="85"/>
      <c r="O204" s="85"/>
      <c r="P204" s="85"/>
      <c r="Q204" s="85"/>
      <c r="R204" s="85"/>
      <c r="S204" s="85"/>
      <c r="T204" s="85"/>
      <c r="U204" s="97"/>
      <c r="V204" s="40"/>
      <c r="W204" s="52"/>
      <c r="X204" s="57"/>
      <c r="Y204" s="71"/>
      <c r="Z204" s="74"/>
      <c r="AA204" s="74"/>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row>
    <row r="205" spans="1:79" s="13" customFormat="1" ht="66.75" customHeight="1">
      <c r="A205" s="249"/>
      <c r="B205" s="251">
        <v>-1</v>
      </c>
      <c r="C205" s="654" t="s">
        <v>378</v>
      </c>
      <c r="D205" s="654"/>
      <c r="E205" s="30"/>
      <c r="F205" s="57"/>
      <c r="G205" s="57"/>
      <c r="H205" s="57"/>
      <c r="I205" s="119"/>
      <c r="J205" s="83"/>
      <c r="K205" s="86"/>
      <c r="L205" s="84"/>
      <c r="M205" s="84"/>
      <c r="N205" s="84"/>
      <c r="O205" s="84"/>
      <c r="P205" s="84"/>
      <c r="Q205" s="84"/>
      <c r="R205" s="84"/>
      <c r="S205" s="84"/>
      <c r="T205" s="84"/>
      <c r="U205" s="97"/>
      <c r="V205" s="40"/>
      <c r="W205" s="52"/>
      <c r="X205" s="57"/>
      <c r="Y205" s="71"/>
      <c r="Z205" s="74"/>
      <c r="AA205" s="74"/>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row>
    <row r="206" spans="1:79" s="13" customFormat="1" ht="61.5" customHeight="1">
      <c r="A206" s="249"/>
      <c r="B206" s="251">
        <v>-2</v>
      </c>
      <c r="C206" s="654" t="s">
        <v>270</v>
      </c>
      <c r="D206" s="654"/>
      <c r="E206" s="93"/>
      <c r="F206" s="57"/>
      <c r="G206" s="57"/>
      <c r="H206" s="57"/>
      <c r="I206" s="119"/>
      <c r="J206" s="80"/>
      <c r="K206" s="85"/>
      <c r="L206" s="85"/>
      <c r="M206" s="85"/>
      <c r="N206" s="85"/>
      <c r="O206" s="85"/>
      <c r="P206" s="85"/>
      <c r="Q206" s="85"/>
      <c r="R206" s="85"/>
      <c r="S206" s="85"/>
      <c r="T206" s="85"/>
      <c r="U206" s="97"/>
      <c r="V206" s="40"/>
      <c r="W206" s="52"/>
      <c r="X206" s="65"/>
      <c r="Y206" s="71"/>
      <c r="Z206" s="74"/>
      <c r="AA206" s="74"/>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row>
    <row r="207" spans="1:79" s="13" customFormat="1" ht="68.25" customHeight="1">
      <c r="A207" s="249"/>
      <c r="B207" s="251">
        <v>-3</v>
      </c>
      <c r="C207" s="654" t="s">
        <v>305</v>
      </c>
      <c r="D207" s="654"/>
      <c r="E207" s="93"/>
      <c r="F207" s="57"/>
      <c r="G207" s="57"/>
      <c r="H207" s="57"/>
      <c r="I207" s="119"/>
      <c r="J207" s="83"/>
      <c r="K207" s="84"/>
      <c r="L207" s="84"/>
      <c r="M207" s="84"/>
      <c r="N207" s="84"/>
      <c r="O207" s="84"/>
      <c r="P207" s="84"/>
      <c r="Q207" s="84"/>
      <c r="R207" s="84"/>
      <c r="S207" s="84"/>
      <c r="T207" s="84"/>
      <c r="U207" s="97"/>
      <c r="V207" s="40"/>
      <c r="W207" s="52"/>
      <c r="X207" s="65"/>
      <c r="Y207" s="71"/>
      <c r="Z207" s="74"/>
      <c r="AA207" s="74"/>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row>
    <row r="208" spans="1:79" ht="66.75" customHeight="1">
      <c r="B208" s="727" t="s">
        <v>324</v>
      </c>
      <c r="C208" s="727"/>
      <c r="D208" s="727"/>
      <c r="J208" s="79"/>
      <c r="K208" s="85"/>
      <c r="L208" s="85"/>
      <c r="M208" s="85"/>
      <c r="N208" s="85"/>
      <c r="O208" s="85"/>
      <c r="P208" s="85"/>
      <c r="Q208" s="85"/>
      <c r="R208" s="85"/>
      <c r="S208" s="85"/>
      <c r="T208" s="85"/>
    </row>
  </sheetData>
  <mergeCells count="987">
    <mergeCell ref="W193:W195"/>
    <mergeCell ref="V193:V195"/>
    <mergeCell ref="X193:X195"/>
    <mergeCell ref="Z193:Z195"/>
    <mergeCell ref="AA193:AA195"/>
    <mergeCell ref="U193:U195"/>
    <mergeCell ref="H193:H195"/>
    <mergeCell ref="I193:I195"/>
    <mergeCell ref="B193:B195"/>
    <mergeCell ref="C193:C195"/>
    <mergeCell ref="D193:D195"/>
    <mergeCell ref="E193:E195"/>
    <mergeCell ref="F193:F195"/>
    <mergeCell ref="G193:G195"/>
    <mergeCell ref="AA63:AA65"/>
    <mergeCell ref="AA66:AA68"/>
    <mergeCell ref="AA54:AA56"/>
    <mergeCell ref="AB181:AB183"/>
    <mergeCell ref="AB117:AB119"/>
    <mergeCell ref="AB166:AB171"/>
    <mergeCell ref="AB138:AB140"/>
    <mergeCell ref="AB135:AB137"/>
    <mergeCell ref="AB87:AB89"/>
    <mergeCell ref="AB90:AB92"/>
    <mergeCell ref="AB187:AB189"/>
    <mergeCell ref="AB190:AB192"/>
    <mergeCell ref="AB184:AB186"/>
    <mergeCell ref="AB141:AB144"/>
    <mergeCell ref="AB145:AB147"/>
    <mergeCell ref="AB157:AB159"/>
    <mergeCell ref="AB160:AB162"/>
    <mergeCell ref="AA5:AB5"/>
    <mergeCell ref="AB163:AB165"/>
    <mergeCell ref="AA166:AA171"/>
    <mergeCell ref="AB172:AB174"/>
    <mergeCell ref="AB175:AB177"/>
    <mergeCell ref="AB178:AB180"/>
    <mergeCell ref="AB120:AB122"/>
    <mergeCell ref="AB123:AB125"/>
    <mergeCell ref="AB126:AB128"/>
    <mergeCell ref="AB129:AB131"/>
    <mergeCell ref="AB93:AB95"/>
    <mergeCell ref="AB96:AB98"/>
    <mergeCell ref="AB99:AB101"/>
    <mergeCell ref="AB132:AB134"/>
    <mergeCell ref="AB105:AB107"/>
    <mergeCell ref="AB108:AB110"/>
    <mergeCell ref="AB111:AB113"/>
    <mergeCell ref="AB60:AB62"/>
    <mergeCell ref="AB69:AB71"/>
    <mergeCell ref="AB78:AB80"/>
    <mergeCell ref="AB81:AB83"/>
    <mergeCell ref="AB84:AB86"/>
    <mergeCell ref="AB33:AB35"/>
    <mergeCell ref="AB36:AB38"/>
    <mergeCell ref="AB39:AB41"/>
    <mergeCell ref="AB42:AB44"/>
    <mergeCell ref="AB57:AB59"/>
    <mergeCell ref="AB18:AB20"/>
    <mergeCell ref="AB45:AB47"/>
    <mergeCell ref="AB48:AB50"/>
    <mergeCell ref="AB6:AB8"/>
    <mergeCell ref="AB9:AB11"/>
    <mergeCell ref="AB12:AB14"/>
    <mergeCell ref="AB15:AB17"/>
    <mergeCell ref="AB21:AB23"/>
    <mergeCell ref="AB24:AB26"/>
    <mergeCell ref="AB27:AB29"/>
    <mergeCell ref="AA154:AA156"/>
    <mergeCell ref="AA148:AA150"/>
    <mergeCell ref="AA151:AA153"/>
    <mergeCell ref="AA114:AA116"/>
    <mergeCell ref="AA72:AA74"/>
    <mergeCell ref="AA75:AA77"/>
    <mergeCell ref="AA132:AA134"/>
    <mergeCell ref="AA96:AA98"/>
    <mergeCell ref="AA99:AA101"/>
    <mergeCell ref="AA117:AA119"/>
    <mergeCell ref="AA178:AA180"/>
    <mergeCell ref="H184:H186"/>
    <mergeCell ref="I184:I186"/>
    <mergeCell ref="U184:U186"/>
    <mergeCell ref="U175:U177"/>
    <mergeCell ref="X178:X180"/>
    <mergeCell ref="AA184:AA186"/>
    <mergeCell ref="V184:V186"/>
    <mergeCell ref="W184:W186"/>
    <mergeCell ref="X184:X186"/>
    <mergeCell ref="AA175:AA177"/>
    <mergeCell ref="E172:E174"/>
    <mergeCell ref="F172:F174"/>
    <mergeCell ref="G172:G174"/>
    <mergeCell ref="C172:C174"/>
    <mergeCell ref="E184:E186"/>
    <mergeCell ref="F184:F186"/>
    <mergeCell ref="G184:G186"/>
    <mergeCell ref="U172:U174"/>
    <mergeCell ref="X181:X183"/>
    <mergeCell ref="Z184:Z186"/>
    <mergeCell ref="V160:V162"/>
    <mergeCell ref="X160:X162"/>
    <mergeCell ref="W163:W165"/>
    <mergeCell ref="X163:X165"/>
    <mergeCell ref="X166:X171"/>
    <mergeCell ref="W166:W171"/>
    <mergeCell ref="Z166:Z171"/>
    <mergeCell ref="V175:V177"/>
    <mergeCell ref="Z181:Z183"/>
    <mergeCell ref="Z12:Z14"/>
    <mergeCell ref="U163:U165"/>
    <mergeCell ref="V163:V165"/>
    <mergeCell ref="Z172:Z174"/>
    <mergeCell ref="X172:X174"/>
    <mergeCell ref="W172:W174"/>
    <mergeCell ref="V172:V174"/>
    <mergeCell ref="Z39:Z41"/>
    <mergeCell ref="U160:U162"/>
    <mergeCell ref="Z163:Z165"/>
    <mergeCell ref="AA181:AA183"/>
    <mergeCell ref="B175:B177"/>
    <mergeCell ref="C175:C177"/>
    <mergeCell ref="D175:D177"/>
    <mergeCell ref="F175:F177"/>
    <mergeCell ref="G175:G177"/>
    <mergeCell ref="U181:U183"/>
    <mergeCell ref="E175:E177"/>
    <mergeCell ref="E178:E180"/>
    <mergeCell ref="F178:F180"/>
    <mergeCell ref="AA126:AA128"/>
    <mergeCell ref="AA157:AA159"/>
    <mergeCell ref="AB151:AB153"/>
    <mergeCell ref="AA138:AA140"/>
    <mergeCell ref="AB154:AB156"/>
    <mergeCell ref="U157:U159"/>
    <mergeCell ref="Z132:Z134"/>
    <mergeCell ref="Z126:Z128"/>
    <mergeCell ref="X157:X159"/>
    <mergeCell ref="AA129:AA131"/>
    <mergeCell ref="AA6:AA8"/>
    <mergeCell ref="AA9:AA11"/>
    <mergeCell ref="AA12:AA14"/>
    <mergeCell ref="AA15:AA17"/>
    <mergeCell ref="AB114:AB116"/>
    <mergeCell ref="AA93:AA95"/>
    <mergeCell ref="AB75:AB77"/>
    <mergeCell ref="AA39:AA41"/>
    <mergeCell ref="AA84:AA86"/>
    <mergeCell ref="AA36:AA38"/>
    <mergeCell ref="Z9:Z11"/>
    <mergeCell ref="AB72:AB74"/>
    <mergeCell ref="AA45:AA47"/>
    <mergeCell ref="AA172:AA174"/>
    <mergeCell ref="AA163:AA165"/>
    <mergeCell ref="AB148:AB150"/>
    <mergeCell ref="AA160:AA162"/>
    <mergeCell ref="AA78:AA80"/>
    <mergeCell ref="AB51:AB53"/>
    <mergeCell ref="AA111:AA113"/>
    <mergeCell ref="Z160:Z162"/>
    <mergeCell ref="AA48:AA50"/>
    <mergeCell ref="AA69:AA71"/>
    <mergeCell ref="AB66:AB68"/>
    <mergeCell ref="AA87:AA89"/>
    <mergeCell ref="AB54:AB56"/>
    <mergeCell ref="AA60:AA62"/>
    <mergeCell ref="AB63:AB65"/>
    <mergeCell ref="AA57:AA59"/>
    <mergeCell ref="Z108:Z110"/>
    <mergeCell ref="Z15:Z17"/>
    <mergeCell ref="AA24:AA26"/>
    <mergeCell ref="AA21:AA23"/>
    <mergeCell ref="Z18:Z20"/>
    <mergeCell ref="AA27:AA29"/>
    <mergeCell ref="Z24:Z26"/>
    <mergeCell ref="AA18:AA20"/>
    <mergeCell ref="AA33:AA35"/>
    <mergeCell ref="AA30:AA32"/>
    <mergeCell ref="AA105:AA107"/>
    <mergeCell ref="AA108:AA110"/>
    <mergeCell ref="AA90:AA92"/>
    <mergeCell ref="AA81:AA83"/>
    <mergeCell ref="AA42:AA44"/>
    <mergeCell ref="AA51:AA53"/>
    <mergeCell ref="AA102:AB104"/>
    <mergeCell ref="AB30:AB32"/>
    <mergeCell ref="Z117:Z119"/>
    <mergeCell ref="AA120:AA122"/>
    <mergeCell ref="Z111:Z113"/>
    <mergeCell ref="Z114:Z116"/>
    <mergeCell ref="W69:W71"/>
    <mergeCell ref="W93:W95"/>
    <mergeCell ref="W96:W98"/>
    <mergeCell ref="W99:W101"/>
    <mergeCell ref="X69:X71"/>
    <mergeCell ref="X72:X74"/>
    <mergeCell ref="V63:V65"/>
    <mergeCell ref="U63:U65"/>
    <mergeCell ref="V60:V62"/>
    <mergeCell ref="U72:U74"/>
    <mergeCell ref="W72:W74"/>
    <mergeCell ref="W63:W65"/>
    <mergeCell ref="V69:V71"/>
    <mergeCell ref="W66:W68"/>
    <mergeCell ref="V66:V68"/>
    <mergeCell ref="I172:I174"/>
    <mergeCell ref="I157:I159"/>
    <mergeCell ref="E181:E183"/>
    <mergeCell ref="F181:F183"/>
    <mergeCell ref="E163:E165"/>
    <mergeCell ref="F163:F165"/>
    <mergeCell ref="E157:E159"/>
    <mergeCell ref="G160:G162"/>
    <mergeCell ref="H175:H177"/>
    <mergeCell ref="I163:I165"/>
    <mergeCell ref="G166:G171"/>
    <mergeCell ref="U166:U171"/>
    <mergeCell ref="W160:W162"/>
    <mergeCell ref="H166:H171"/>
    <mergeCell ref="H181:H183"/>
    <mergeCell ref="H178:H180"/>
    <mergeCell ref="I178:I180"/>
    <mergeCell ref="I166:I169"/>
    <mergeCell ref="V166:V171"/>
    <mergeCell ref="H172:H174"/>
    <mergeCell ref="F154:F156"/>
    <mergeCell ref="G148:G150"/>
    <mergeCell ref="H151:H153"/>
    <mergeCell ref="G163:G165"/>
    <mergeCell ref="H163:H165"/>
    <mergeCell ref="I160:I162"/>
    <mergeCell ref="H160:H162"/>
    <mergeCell ref="G157:G159"/>
    <mergeCell ref="H157:H159"/>
    <mergeCell ref="F160:F162"/>
    <mergeCell ref="F145:F147"/>
    <mergeCell ref="H145:H147"/>
    <mergeCell ref="H141:H144"/>
    <mergeCell ref="G145:G147"/>
    <mergeCell ref="F151:F153"/>
    <mergeCell ref="I151:I153"/>
    <mergeCell ref="G141:G144"/>
    <mergeCell ref="F157:F159"/>
    <mergeCell ref="G154:G156"/>
    <mergeCell ref="G151:G153"/>
    <mergeCell ref="G135:G137"/>
    <mergeCell ref="H138:H140"/>
    <mergeCell ref="J151:J153"/>
    <mergeCell ref="J148:J150"/>
    <mergeCell ref="I148:I150"/>
    <mergeCell ref="I154:I156"/>
    <mergeCell ref="I138:I140"/>
    <mergeCell ref="V108:V110"/>
    <mergeCell ref="V111:V113"/>
    <mergeCell ref="J108:J110"/>
    <mergeCell ref="H154:H156"/>
    <mergeCell ref="H148:H150"/>
    <mergeCell ref="I141:I144"/>
    <mergeCell ref="H120:H122"/>
    <mergeCell ref="I132:I134"/>
    <mergeCell ref="I126:I128"/>
    <mergeCell ref="H126:H128"/>
    <mergeCell ref="E123:E125"/>
    <mergeCell ref="U66:U68"/>
    <mergeCell ref="J111:J113"/>
    <mergeCell ref="J69:J71"/>
    <mergeCell ref="U105:U107"/>
    <mergeCell ref="J105:J107"/>
    <mergeCell ref="U90:U92"/>
    <mergeCell ref="U111:U113"/>
    <mergeCell ref="U75:U77"/>
    <mergeCell ref="J78:J80"/>
    <mergeCell ref="I105:I107"/>
    <mergeCell ref="F108:F110"/>
    <mergeCell ref="G105:G107"/>
    <mergeCell ref="F102:F104"/>
    <mergeCell ref="I135:I137"/>
    <mergeCell ref="H135:H137"/>
    <mergeCell ref="G114:G116"/>
    <mergeCell ref="F129:F131"/>
    <mergeCell ref="G126:G128"/>
    <mergeCell ref="G132:G134"/>
    <mergeCell ref="G108:G110"/>
    <mergeCell ref="F114:F116"/>
    <mergeCell ref="H129:H131"/>
    <mergeCell ref="I117:I119"/>
    <mergeCell ref="I114:I116"/>
    <mergeCell ref="F117:F119"/>
    <mergeCell ref="I129:I131"/>
    <mergeCell ref="G129:G131"/>
    <mergeCell ref="G120:G122"/>
    <mergeCell ref="F123:F125"/>
    <mergeCell ref="V81:V83"/>
    <mergeCell ref="V84:V86"/>
    <mergeCell ref="E114:E116"/>
    <mergeCell ref="E108:E110"/>
    <mergeCell ref="U108:U110"/>
    <mergeCell ref="J96:J98"/>
    <mergeCell ref="F99:F101"/>
    <mergeCell ref="E105:E107"/>
    <mergeCell ref="J99:J101"/>
    <mergeCell ref="I111:I113"/>
    <mergeCell ref="U78:U80"/>
    <mergeCell ref="U69:U71"/>
    <mergeCell ref="J75:J77"/>
    <mergeCell ref="V72:V74"/>
    <mergeCell ref="V78:V80"/>
    <mergeCell ref="J72:J74"/>
    <mergeCell ref="V75:V77"/>
    <mergeCell ref="U99:U101"/>
    <mergeCell ref="J102:J104"/>
    <mergeCell ref="U102:U104"/>
    <mergeCell ref="J90:J92"/>
    <mergeCell ref="J84:J86"/>
    <mergeCell ref="V96:V98"/>
    <mergeCell ref="J93:J95"/>
    <mergeCell ref="V90:V92"/>
    <mergeCell ref="V87:V89"/>
    <mergeCell ref="V102:V104"/>
    <mergeCell ref="V93:V95"/>
    <mergeCell ref="W102:W104"/>
    <mergeCell ref="V99:V101"/>
    <mergeCell ref="G90:G92"/>
    <mergeCell ref="G87:G89"/>
    <mergeCell ref="J81:J83"/>
    <mergeCell ref="H96:H98"/>
    <mergeCell ref="H90:H92"/>
    <mergeCell ref="I102:I104"/>
    <mergeCell ref="I99:I101"/>
    <mergeCell ref="H99:H101"/>
    <mergeCell ref="G99:G101"/>
    <mergeCell ref="H102:H104"/>
    <mergeCell ref="I84:I86"/>
    <mergeCell ref="I96:I98"/>
    <mergeCell ref="H87:H89"/>
    <mergeCell ref="H93:H95"/>
    <mergeCell ref="I93:I95"/>
    <mergeCell ref="I90:I92"/>
    <mergeCell ref="I108:I110"/>
    <mergeCell ref="W75:W77"/>
    <mergeCell ref="W78:W80"/>
    <mergeCell ref="U96:U98"/>
    <mergeCell ref="U87:U89"/>
    <mergeCell ref="I81:I83"/>
    <mergeCell ref="U81:U83"/>
    <mergeCell ref="U84:U86"/>
    <mergeCell ref="U93:U95"/>
    <mergeCell ref="I87:I89"/>
    <mergeCell ref="F90:F92"/>
    <mergeCell ref="U114:U116"/>
    <mergeCell ref="V114:V116"/>
    <mergeCell ref="G102:G104"/>
    <mergeCell ref="G117:G119"/>
    <mergeCell ref="H117:H119"/>
    <mergeCell ref="H114:H116"/>
    <mergeCell ref="H108:H110"/>
    <mergeCell ref="F105:F107"/>
    <mergeCell ref="G96:G98"/>
    <mergeCell ref="H81:H83"/>
    <mergeCell ref="E111:E113"/>
    <mergeCell ref="H105:H107"/>
    <mergeCell ref="G111:G113"/>
    <mergeCell ref="E99:E101"/>
    <mergeCell ref="E93:E95"/>
    <mergeCell ref="F96:F98"/>
    <mergeCell ref="F111:F113"/>
    <mergeCell ref="H111:H113"/>
    <mergeCell ref="F87:F89"/>
    <mergeCell ref="B208:D208"/>
    <mergeCell ref="B181:B183"/>
    <mergeCell ref="C207:D207"/>
    <mergeCell ref="C204:D204"/>
    <mergeCell ref="C206:D206"/>
    <mergeCell ref="C203:D203"/>
    <mergeCell ref="C205:D205"/>
    <mergeCell ref="C184:C186"/>
    <mergeCell ref="D184:D186"/>
    <mergeCell ref="D181:D183"/>
    <mergeCell ref="B178:B180"/>
    <mergeCell ref="C178:C180"/>
    <mergeCell ref="D178:D180"/>
    <mergeCell ref="B184:B186"/>
    <mergeCell ref="C181:C183"/>
    <mergeCell ref="B187:B189"/>
    <mergeCell ref="C187:C189"/>
    <mergeCell ref="D187:D189"/>
    <mergeCell ref="C166:C171"/>
    <mergeCell ref="C163:C165"/>
    <mergeCell ref="B172:B174"/>
    <mergeCell ref="D172:D174"/>
    <mergeCell ref="D163:D165"/>
    <mergeCell ref="D157:D159"/>
    <mergeCell ref="D145:D147"/>
    <mergeCell ref="B166:B171"/>
    <mergeCell ref="B145:B147"/>
    <mergeCell ref="B157:B159"/>
    <mergeCell ref="C145:C147"/>
    <mergeCell ref="D148:D150"/>
    <mergeCell ref="C148:C150"/>
    <mergeCell ref="C157:C159"/>
    <mergeCell ref="D160:D162"/>
    <mergeCell ref="D166:D171"/>
    <mergeCell ref="C129:C131"/>
    <mergeCell ref="D129:D131"/>
    <mergeCell ref="F148:F150"/>
    <mergeCell ref="F138:F140"/>
    <mergeCell ref="F135:F137"/>
    <mergeCell ref="F132:F134"/>
    <mergeCell ref="F141:F144"/>
    <mergeCell ref="E129:E131"/>
    <mergeCell ref="D141:D144"/>
    <mergeCell ref="E141:E144"/>
    <mergeCell ref="D135:D137"/>
    <mergeCell ref="B163:B165"/>
    <mergeCell ref="B160:B162"/>
    <mergeCell ref="C160:C162"/>
    <mergeCell ref="E154:E156"/>
    <mergeCell ref="D154:D156"/>
    <mergeCell ref="D151:D153"/>
    <mergeCell ref="E151:E153"/>
    <mergeCell ref="D138:D140"/>
    <mergeCell ref="E160:E162"/>
    <mergeCell ref="E148:E150"/>
    <mergeCell ref="E126:E128"/>
    <mergeCell ref="D132:D134"/>
    <mergeCell ref="B135:B137"/>
    <mergeCell ref="C135:C137"/>
    <mergeCell ref="B126:B128"/>
    <mergeCell ref="D126:D128"/>
    <mergeCell ref="C126:C128"/>
    <mergeCell ref="E135:E137"/>
    <mergeCell ref="E138:E140"/>
    <mergeCell ref="E132:E134"/>
    <mergeCell ref="C117:C119"/>
    <mergeCell ref="B132:B134"/>
    <mergeCell ref="B151:B153"/>
    <mergeCell ref="C151:C153"/>
    <mergeCell ref="C123:C125"/>
    <mergeCell ref="B117:B119"/>
    <mergeCell ref="C138:C140"/>
    <mergeCell ref="B148:B150"/>
    <mergeCell ref="E145:E147"/>
    <mergeCell ref="B141:B144"/>
    <mergeCell ref="B138:B140"/>
    <mergeCell ref="C141:C144"/>
    <mergeCell ref="C154:C156"/>
    <mergeCell ref="B120:B122"/>
    <mergeCell ref="C120:C122"/>
    <mergeCell ref="B123:B125"/>
    <mergeCell ref="B129:B131"/>
    <mergeCell ref="B154:B156"/>
    <mergeCell ref="C132:C134"/>
    <mergeCell ref="D123:D125"/>
    <mergeCell ref="B111:B113"/>
    <mergeCell ref="C111:C113"/>
    <mergeCell ref="C102:C104"/>
    <mergeCell ref="D105:D107"/>
    <mergeCell ref="D114:D116"/>
    <mergeCell ref="D111:D113"/>
    <mergeCell ref="D108:D110"/>
    <mergeCell ref="C108:C110"/>
    <mergeCell ref="D102:D104"/>
    <mergeCell ref="B87:B89"/>
    <mergeCell ref="C84:C86"/>
    <mergeCell ref="C87:C89"/>
    <mergeCell ref="D120:D122"/>
    <mergeCell ref="C99:C101"/>
    <mergeCell ref="E120:E122"/>
    <mergeCell ref="E117:E119"/>
    <mergeCell ref="D93:D95"/>
    <mergeCell ref="D99:D101"/>
    <mergeCell ref="D96:D98"/>
    <mergeCell ref="B99:B101"/>
    <mergeCell ref="F93:F95"/>
    <mergeCell ref="G93:G95"/>
    <mergeCell ref="E96:E98"/>
    <mergeCell ref="H84:H86"/>
    <mergeCell ref="D117:D119"/>
    <mergeCell ref="B108:B110"/>
    <mergeCell ref="C114:C116"/>
    <mergeCell ref="B114:B116"/>
    <mergeCell ref="B84:B86"/>
    <mergeCell ref="C105:C107"/>
    <mergeCell ref="B93:B95"/>
    <mergeCell ref="B105:B107"/>
    <mergeCell ref="B102:B104"/>
    <mergeCell ref="E102:E104"/>
    <mergeCell ref="J39:J41"/>
    <mergeCell ref="F45:F47"/>
    <mergeCell ref="D48:D50"/>
    <mergeCell ref="D51:D53"/>
    <mergeCell ref="C60:C62"/>
    <mergeCell ref="C66:C68"/>
    <mergeCell ref="C54:C56"/>
    <mergeCell ref="C45:C47"/>
    <mergeCell ref="I72:I74"/>
    <mergeCell ref="E42:E44"/>
    <mergeCell ref="B96:B98"/>
    <mergeCell ref="C96:C98"/>
    <mergeCell ref="C93:C95"/>
    <mergeCell ref="B78:B80"/>
    <mergeCell ref="B81:B83"/>
    <mergeCell ref="G21:G23"/>
    <mergeCell ref="E45:E47"/>
    <mergeCell ref="E48:E50"/>
    <mergeCell ref="E51:E53"/>
    <mergeCell ref="D45:D47"/>
    <mergeCell ref="C57:C59"/>
    <mergeCell ref="G24:G26"/>
    <mergeCell ref="F36:F38"/>
    <mergeCell ref="F30:F32"/>
    <mergeCell ref="G30:G32"/>
    <mergeCell ref="V30:V32"/>
    <mergeCell ref="V27:V29"/>
    <mergeCell ref="I48:I50"/>
    <mergeCell ref="D60:D62"/>
    <mergeCell ref="U18:U20"/>
    <mergeCell ref="U15:U17"/>
    <mergeCell ref="D42:D44"/>
    <mergeCell ref="F15:F17"/>
    <mergeCell ref="H30:H32"/>
    <mergeCell ref="H27:H29"/>
    <mergeCell ref="V12:V14"/>
    <mergeCell ref="X9:X11"/>
    <mergeCell ref="J21:J23"/>
    <mergeCell ref="U21:U23"/>
    <mergeCell ref="X12:X14"/>
    <mergeCell ref="V15:V17"/>
    <mergeCell ref="W9:W11"/>
    <mergeCell ref="W12:W14"/>
    <mergeCell ref="X15:X17"/>
    <mergeCell ref="W21:W23"/>
    <mergeCell ref="J24:J26"/>
    <mergeCell ref="W18:W20"/>
    <mergeCell ref="H21:H23"/>
    <mergeCell ref="I24:I26"/>
    <mergeCell ref="W60:W62"/>
    <mergeCell ref="X18:X20"/>
    <mergeCell ref="I30:I32"/>
    <mergeCell ref="J30:J32"/>
    <mergeCell ref="I27:I29"/>
    <mergeCell ref="U27:U29"/>
    <mergeCell ref="I9:I11"/>
    <mergeCell ref="W6:W8"/>
    <mergeCell ref="W15:W17"/>
    <mergeCell ref="V9:V11"/>
    <mergeCell ref="H18:H20"/>
    <mergeCell ref="U24:U26"/>
    <mergeCell ref="U9:U11"/>
    <mergeCell ref="V18:V20"/>
    <mergeCell ref="V21:V23"/>
    <mergeCell ref="I21:I23"/>
    <mergeCell ref="G6:G8"/>
    <mergeCell ref="H6:H8"/>
    <mergeCell ref="J12:J14"/>
    <mergeCell ref="U12:U14"/>
    <mergeCell ref="J9:J11"/>
    <mergeCell ref="G15:G17"/>
    <mergeCell ref="H15:H17"/>
    <mergeCell ref="G12:G14"/>
    <mergeCell ref="H12:H14"/>
    <mergeCell ref="H9:H11"/>
    <mergeCell ref="H36:H38"/>
    <mergeCell ref="H39:H41"/>
    <mergeCell ref="E6:E8"/>
    <mergeCell ref="F9:F11"/>
    <mergeCell ref="F12:F14"/>
    <mergeCell ref="E21:E23"/>
    <mergeCell ref="E24:E26"/>
    <mergeCell ref="H24:H26"/>
    <mergeCell ref="E18:E20"/>
    <mergeCell ref="F21:F23"/>
    <mergeCell ref="H42:H44"/>
    <mergeCell ref="G39:G41"/>
    <mergeCell ref="G18:G20"/>
    <mergeCell ref="I18:I20"/>
    <mergeCell ref="F48:F50"/>
    <mergeCell ref="F39:F41"/>
    <mergeCell ref="F42:F44"/>
    <mergeCell ref="I36:I38"/>
    <mergeCell ref="G36:G38"/>
    <mergeCell ref="I33:I35"/>
    <mergeCell ref="W24:W26"/>
    <mergeCell ref="V24:V26"/>
    <mergeCell ref="G54:G56"/>
    <mergeCell ref="I42:I44"/>
    <mergeCell ref="J27:J29"/>
    <mergeCell ref="J36:J38"/>
    <mergeCell ref="H33:H35"/>
    <mergeCell ref="J33:J35"/>
    <mergeCell ref="G33:G35"/>
    <mergeCell ref="G42:G44"/>
    <mergeCell ref="G9:G11"/>
    <mergeCell ref="I6:I8"/>
    <mergeCell ref="I39:I41"/>
    <mergeCell ref="C6:C8"/>
    <mergeCell ref="J6:J8"/>
    <mergeCell ref="X33:X35"/>
    <mergeCell ref="V33:V35"/>
    <mergeCell ref="W30:W32"/>
    <mergeCell ref="X24:X26"/>
    <mergeCell ref="U6:U8"/>
    <mergeCell ref="C9:C11"/>
    <mergeCell ref="Z6:Z8"/>
    <mergeCell ref="D6:D8"/>
    <mergeCell ref="I15:I17"/>
    <mergeCell ref="I12:I14"/>
    <mergeCell ref="E12:E14"/>
    <mergeCell ref="E9:E11"/>
    <mergeCell ref="F6:F8"/>
    <mergeCell ref="D9:D11"/>
    <mergeCell ref="M4:O4"/>
    <mergeCell ref="A4:G4"/>
    <mergeCell ref="V6:V8"/>
    <mergeCell ref="B6:B8"/>
    <mergeCell ref="C12:C14"/>
    <mergeCell ref="X6:X8"/>
    <mergeCell ref="D12:D14"/>
    <mergeCell ref="B12:B14"/>
    <mergeCell ref="B9:B11"/>
    <mergeCell ref="E33:E35"/>
    <mergeCell ref="E30:E32"/>
    <mergeCell ref="F27:F29"/>
    <mergeCell ref="E27:E29"/>
    <mergeCell ref="G27:G29"/>
    <mergeCell ref="F33:F35"/>
    <mergeCell ref="D21:D23"/>
    <mergeCell ref="D33:D35"/>
    <mergeCell ref="D30:D32"/>
    <mergeCell ref="B42:B44"/>
    <mergeCell ref="C18:C20"/>
    <mergeCell ref="B21:B23"/>
    <mergeCell ref="D39:D41"/>
    <mergeCell ref="D36:D38"/>
    <mergeCell ref="C30:C32"/>
    <mergeCell ref="C39:C41"/>
    <mergeCell ref="F18:F20"/>
    <mergeCell ref="D24:D26"/>
    <mergeCell ref="D27:D29"/>
    <mergeCell ref="D15:D17"/>
    <mergeCell ref="E15:E17"/>
    <mergeCell ref="B24:B26"/>
    <mergeCell ref="B27:B29"/>
    <mergeCell ref="D18:D20"/>
    <mergeCell ref="F24:F26"/>
    <mergeCell ref="C21:C23"/>
    <mergeCell ref="B54:B56"/>
    <mergeCell ref="C51:C53"/>
    <mergeCell ref="B15:B17"/>
    <mergeCell ref="C24:C26"/>
    <mergeCell ref="B51:B53"/>
    <mergeCell ref="C42:C44"/>
    <mergeCell ref="B39:B41"/>
    <mergeCell ref="B33:B35"/>
    <mergeCell ref="C15:C17"/>
    <mergeCell ref="C27:C29"/>
    <mergeCell ref="B18:B20"/>
    <mergeCell ref="C33:C35"/>
    <mergeCell ref="B30:B32"/>
    <mergeCell ref="C36:C38"/>
    <mergeCell ref="B45:B47"/>
    <mergeCell ref="B36:B38"/>
    <mergeCell ref="E39:E41"/>
    <mergeCell ref="E36:E38"/>
    <mergeCell ref="D90:D92"/>
    <mergeCell ref="D87:D89"/>
    <mergeCell ref="E81:E83"/>
    <mergeCell ref="E87:E89"/>
    <mergeCell ref="D84:D86"/>
    <mergeCell ref="E84:E86"/>
    <mergeCell ref="D81:D83"/>
    <mergeCell ref="B66:B68"/>
    <mergeCell ref="B48:B50"/>
    <mergeCell ref="B57:B59"/>
    <mergeCell ref="B63:B65"/>
    <mergeCell ref="B60:B62"/>
    <mergeCell ref="D63:D65"/>
    <mergeCell ref="C48:C50"/>
    <mergeCell ref="C63:C65"/>
    <mergeCell ref="D57:D59"/>
    <mergeCell ref="D54:D56"/>
    <mergeCell ref="B69:B71"/>
    <mergeCell ref="C69:C71"/>
    <mergeCell ref="C72:C74"/>
    <mergeCell ref="B90:B92"/>
    <mergeCell ref="B75:B77"/>
    <mergeCell ref="C75:C77"/>
    <mergeCell ref="C81:C83"/>
    <mergeCell ref="C90:C92"/>
    <mergeCell ref="C78:C80"/>
    <mergeCell ref="B72:B74"/>
    <mergeCell ref="F51:F53"/>
    <mergeCell ref="E54:E56"/>
    <mergeCell ref="F60:F62"/>
    <mergeCell ref="F57:F59"/>
    <mergeCell ref="F66:F68"/>
    <mergeCell ref="E66:E68"/>
    <mergeCell ref="F54:F56"/>
    <mergeCell ref="E57:E59"/>
    <mergeCell ref="E60:E62"/>
    <mergeCell ref="E63:E65"/>
    <mergeCell ref="F84:F86"/>
    <mergeCell ref="F81:F83"/>
    <mergeCell ref="E90:E92"/>
    <mergeCell ref="E78:E80"/>
    <mergeCell ref="G81:G83"/>
    <mergeCell ref="F63:F65"/>
    <mergeCell ref="G84:G86"/>
    <mergeCell ref="G78:G80"/>
    <mergeCell ref="G69:G71"/>
    <mergeCell ref="G66:G68"/>
    <mergeCell ref="I69:I71"/>
    <mergeCell ref="I66:I68"/>
    <mergeCell ref="F78:F80"/>
    <mergeCell ref="F69:F71"/>
    <mergeCell ref="H69:H71"/>
    <mergeCell ref="D66:D68"/>
    <mergeCell ref="G72:G74"/>
    <mergeCell ref="H75:H77"/>
    <mergeCell ref="E75:E77"/>
    <mergeCell ref="I78:I80"/>
    <mergeCell ref="G63:G65"/>
    <mergeCell ref="G60:G62"/>
    <mergeCell ref="G75:G77"/>
    <mergeCell ref="D72:D74"/>
    <mergeCell ref="D69:D71"/>
    <mergeCell ref="F75:F77"/>
    <mergeCell ref="E69:E71"/>
    <mergeCell ref="D75:D77"/>
    <mergeCell ref="E72:E74"/>
    <mergeCell ref="F72:F74"/>
    <mergeCell ref="I57:I59"/>
    <mergeCell ref="D78:D80"/>
    <mergeCell ref="I63:I65"/>
    <mergeCell ref="H63:H65"/>
    <mergeCell ref="U60:U62"/>
    <mergeCell ref="H60:H62"/>
    <mergeCell ref="H66:H68"/>
    <mergeCell ref="H78:H80"/>
    <mergeCell ref="I75:I77"/>
    <mergeCell ref="H72:H74"/>
    <mergeCell ref="J42:J44"/>
    <mergeCell ref="J60:J62"/>
    <mergeCell ref="U51:U53"/>
    <mergeCell ref="J48:J50"/>
    <mergeCell ref="V48:V50"/>
    <mergeCell ref="W48:W50"/>
    <mergeCell ref="V51:V53"/>
    <mergeCell ref="W51:W53"/>
    <mergeCell ref="U54:U56"/>
    <mergeCell ref="U57:U59"/>
    <mergeCell ref="H45:H47"/>
    <mergeCell ref="G51:G53"/>
    <mergeCell ref="H48:H50"/>
    <mergeCell ref="H51:H53"/>
    <mergeCell ref="H54:H56"/>
    <mergeCell ref="U45:U47"/>
    <mergeCell ref="I45:I47"/>
    <mergeCell ref="G48:G50"/>
    <mergeCell ref="G45:G47"/>
    <mergeCell ref="J54:J56"/>
    <mergeCell ref="G57:G59"/>
    <mergeCell ref="J57:J59"/>
    <mergeCell ref="I60:I62"/>
    <mergeCell ref="U48:U50"/>
    <mergeCell ref="W57:W59"/>
    <mergeCell ref="V57:V59"/>
    <mergeCell ref="W54:W56"/>
    <mergeCell ref="V54:V56"/>
    <mergeCell ref="H57:H59"/>
    <mergeCell ref="I54:I56"/>
    <mergeCell ref="X36:X38"/>
    <mergeCell ref="W39:W41"/>
    <mergeCell ref="U30:U32"/>
    <mergeCell ref="I51:I53"/>
    <mergeCell ref="V45:V47"/>
    <mergeCell ref="W42:W44"/>
    <mergeCell ref="V42:V44"/>
    <mergeCell ref="U33:U35"/>
    <mergeCell ref="W45:W47"/>
    <mergeCell ref="W36:W38"/>
    <mergeCell ref="U39:U41"/>
    <mergeCell ref="U36:U38"/>
    <mergeCell ref="U42:U44"/>
    <mergeCell ref="V39:V41"/>
    <mergeCell ref="W33:W35"/>
    <mergeCell ref="V36:V38"/>
    <mergeCell ref="X39:X41"/>
    <mergeCell ref="X27:X29"/>
    <mergeCell ref="Z30:Z32"/>
    <mergeCell ref="Z36:Z38"/>
    <mergeCell ref="W27:W29"/>
    <mergeCell ref="X21:X23"/>
    <mergeCell ref="Z27:Z29"/>
    <mergeCell ref="Z21:Z23"/>
    <mergeCell ref="X30:X32"/>
    <mergeCell ref="Z33:Z35"/>
    <mergeCell ref="Z51:Z53"/>
    <mergeCell ref="X51:X53"/>
    <mergeCell ref="Z45:Z47"/>
    <mergeCell ref="X48:X50"/>
    <mergeCell ref="Z42:Z44"/>
    <mergeCell ref="Z48:Z50"/>
    <mergeCell ref="X45:X47"/>
    <mergeCell ref="X42:X44"/>
    <mergeCell ref="X54:X56"/>
    <mergeCell ref="X60:X62"/>
    <mergeCell ref="X57:X59"/>
    <mergeCell ref="X63:X65"/>
    <mergeCell ref="Z60:Z62"/>
    <mergeCell ref="Z63:Z65"/>
    <mergeCell ref="Z54:Z56"/>
    <mergeCell ref="Z57:Z59"/>
    <mergeCell ref="X66:X68"/>
    <mergeCell ref="Z72:Z74"/>
    <mergeCell ref="X102:X104"/>
    <mergeCell ref="X99:X101"/>
    <mergeCell ref="X84:X86"/>
    <mergeCell ref="Z90:Z92"/>
    <mergeCell ref="Z93:Z95"/>
    <mergeCell ref="Z96:Z98"/>
    <mergeCell ref="X75:X77"/>
    <mergeCell ref="Z78:Z80"/>
    <mergeCell ref="Z66:Z68"/>
    <mergeCell ref="Z69:Z71"/>
    <mergeCell ref="Z75:Z77"/>
    <mergeCell ref="Z102:Z104"/>
    <mergeCell ref="X96:X98"/>
    <mergeCell ref="X93:X95"/>
    <mergeCell ref="Z99:Z101"/>
    <mergeCell ref="X81:X83"/>
    <mergeCell ref="Z87:Z89"/>
    <mergeCell ref="X78:X80"/>
    <mergeCell ref="Z81:Z83"/>
    <mergeCell ref="Z84:Z86"/>
    <mergeCell ref="W90:W92"/>
    <mergeCell ref="X87:X89"/>
    <mergeCell ref="X90:X92"/>
    <mergeCell ref="W81:W83"/>
    <mergeCell ref="W84:W86"/>
    <mergeCell ref="W87:W89"/>
    <mergeCell ref="X105:X107"/>
    <mergeCell ref="X108:X110"/>
    <mergeCell ref="W105:W107"/>
    <mergeCell ref="W108:W110"/>
    <mergeCell ref="W126:W128"/>
    <mergeCell ref="X114:X116"/>
    <mergeCell ref="X111:X113"/>
    <mergeCell ref="X126:X128"/>
    <mergeCell ref="Z105:Z107"/>
    <mergeCell ref="V105:V107"/>
    <mergeCell ref="X151:X153"/>
    <mergeCell ref="W157:W159"/>
    <mergeCell ref="X154:X156"/>
    <mergeCell ref="W154:W156"/>
    <mergeCell ref="W151:W153"/>
    <mergeCell ref="W111:W113"/>
    <mergeCell ref="X123:X125"/>
    <mergeCell ref="V141:V144"/>
    <mergeCell ref="X141:X144"/>
    <mergeCell ref="Z141:Z144"/>
    <mergeCell ref="Z135:Z137"/>
    <mergeCell ref="Z129:Z131"/>
    <mergeCell ref="X132:X134"/>
    <mergeCell ref="W129:W131"/>
    <mergeCell ref="Z157:Z159"/>
    <mergeCell ref="Z151:Z153"/>
    <mergeCell ref="Z123:Z125"/>
    <mergeCell ref="X129:X131"/>
    <mergeCell ref="AA141:AA144"/>
    <mergeCell ref="AA145:AA147"/>
    <mergeCell ref="AA123:AA125"/>
    <mergeCell ref="Z138:Z140"/>
    <mergeCell ref="Z145:Z147"/>
    <mergeCell ref="X145:X147"/>
    <mergeCell ref="AA135:AA137"/>
    <mergeCell ref="Z154:Z156"/>
    <mergeCell ref="W120:W122"/>
    <mergeCell ref="W132:W134"/>
    <mergeCell ref="W123:W125"/>
    <mergeCell ref="W138:W140"/>
    <mergeCell ref="Z120:Z122"/>
    <mergeCell ref="Z148:Z150"/>
    <mergeCell ref="W135:W137"/>
    <mergeCell ref="X148:X150"/>
    <mergeCell ref="U117:U119"/>
    <mergeCell ref="V117:V119"/>
    <mergeCell ref="W117:W119"/>
    <mergeCell ref="W114:W116"/>
    <mergeCell ref="X117:X119"/>
    <mergeCell ref="X120:X122"/>
    <mergeCell ref="V120:V122"/>
    <mergeCell ref="J129:J131"/>
    <mergeCell ref="X138:X140"/>
    <mergeCell ref="V129:V131"/>
    <mergeCell ref="U141:U144"/>
    <mergeCell ref="V138:V140"/>
    <mergeCell ref="U129:U131"/>
    <mergeCell ref="V132:V134"/>
    <mergeCell ref="U135:U137"/>
    <mergeCell ref="X135:X137"/>
    <mergeCell ref="W141:W144"/>
    <mergeCell ref="V145:V147"/>
    <mergeCell ref="U151:U153"/>
    <mergeCell ref="V148:V150"/>
    <mergeCell ref="H132:H134"/>
    <mergeCell ref="J132:J134"/>
    <mergeCell ref="V135:V137"/>
    <mergeCell ref="I145:I147"/>
    <mergeCell ref="U132:U134"/>
    <mergeCell ref="U148:U150"/>
    <mergeCell ref="G178:G180"/>
    <mergeCell ref="V181:V183"/>
    <mergeCell ref="U178:U180"/>
    <mergeCell ref="V178:V180"/>
    <mergeCell ref="G181:G183"/>
    <mergeCell ref="I181:I183"/>
    <mergeCell ref="V123:V125"/>
    <mergeCell ref="J126:J128"/>
    <mergeCell ref="J123:J125"/>
    <mergeCell ref="U123:U125"/>
    <mergeCell ref="U126:U128"/>
    <mergeCell ref="V126:V128"/>
    <mergeCell ref="U190:U192"/>
    <mergeCell ref="I120:I122"/>
    <mergeCell ref="F120:F122"/>
    <mergeCell ref="F126:F128"/>
    <mergeCell ref="I123:I125"/>
    <mergeCell ref="G123:G125"/>
    <mergeCell ref="H123:H125"/>
    <mergeCell ref="G138:G140"/>
    <mergeCell ref="J120:J122"/>
    <mergeCell ref="U120:U122"/>
    <mergeCell ref="AA187:AA189"/>
    <mergeCell ref="B190:B192"/>
    <mergeCell ref="C190:C192"/>
    <mergeCell ref="D190:D192"/>
    <mergeCell ref="E190:E192"/>
    <mergeCell ref="F190:F192"/>
    <mergeCell ref="G190:G192"/>
    <mergeCell ref="H190:H192"/>
    <mergeCell ref="X187:X189"/>
    <mergeCell ref="V190:V192"/>
    <mergeCell ref="J154:J156"/>
    <mergeCell ref="J138:J140"/>
    <mergeCell ref="W148:W150"/>
    <mergeCell ref="U138:U140"/>
    <mergeCell ref="V157:V159"/>
    <mergeCell ref="V154:V156"/>
    <mergeCell ref="V151:V153"/>
    <mergeCell ref="W145:W147"/>
    <mergeCell ref="U154:U156"/>
    <mergeCell ref="U145:U147"/>
    <mergeCell ref="X190:X192"/>
    <mergeCell ref="Z190:Z192"/>
    <mergeCell ref="Z175:Z177"/>
    <mergeCell ref="Z187:Z189"/>
    <mergeCell ref="W187:W189"/>
    <mergeCell ref="X175:X177"/>
    <mergeCell ref="W175:W177"/>
    <mergeCell ref="W178:W180"/>
    <mergeCell ref="Z178:Z180"/>
    <mergeCell ref="W181:W183"/>
    <mergeCell ref="AA190:AA192"/>
    <mergeCell ref="E187:E189"/>
    <mergeCell ref="F187:F189"/>
    <mergeCell ref="G187:G189"/>
    <mergeCell ref="H187:H189"/>
    <mergeCell ref="I187:I189"/>
    <mergeCell ref="U187:U189"/>
    <mergeCell ref="V187:V189"/>
    <mergeCell ref="I190:I192"/>
    <mergeCell ref="W190:W192"/>
    <mergeCell ref="B196:B198"/>
    <mergeCell ref="C196:C198"/>
    <mergeCell ref="D196:D198"/>
    <mergeCell ref="E196:E198"/>
    <mergeCell ref="F196:F198"/>
    <mergeCell ref="G196:G198"/>
    <mergeCell ref="H196:H198"/>
    <mergeCell ref="I196:I198"/>
    <mergeCell ref="AA196:AA198"/>
    <mergeCell ref="Z196:Z198"/>
    <mergeCell ref="X196:X198"/>
    <mergeCell ref="AB196:AB198"/>
    <mergeCell ref="W196:W198"/>
    <mergeCell ref="V196:V198"/>
    <mergeCell ref="U196:U198"/>
  </mergeCells>
  <phoneticPr fontId="6" type="noConversion"/>
  <dataValidations count="2">
    <dataValidation type="list" allowBlank="1" showInputMessage="1" showErrorMessage="1" sqref="G193 H59932:H62630 G204:G62630 G184 G178 G151 G154 G163 G157 G160 G138 G69:G73 G66 G63 G51:G57 G75 G12 G17:G21 G14:G15 G8:G9 G26:G48 G6 G23:G24 G60 G87 G78:G84 G132 G129 G114:G117 G120 G123:G126 G90 G93:G111 G135 G145 G148 G166:G172 G181 G175 G190 G187 G196">
      <formula1>priorpost</formula1>
    </dataValidation>
    <dataValidation type="list" allowBlank="1" showInputMessage="1" showErrorMessage="1" sqref="H193 H203:H59931 H184 H178 H153:H154 H150:H151 H156:H157 H163 H160 H138:H145 H18 H6:H10 H12 H15 H69:H73 H66 H87 H81:H84 H51:H63 H75:H78 H131:H132 H126 H128:H129 H120:H123 H114 H117 H99 H90 H93 H96 H102 H111 H105 H108 H21:H48 H134:H135 H147:H148 H166:H172 H175 H181 H190 H187 H196">
      <formula1>fi</formula1>
    </dataValidation>
  </dataValidations>
  <printOptions horizontalCentered="1" verticalCentered="1"/>
  <pageMargins left="0.59055118110236227" right="0.15748031496062992" top="0.51181102362204722" bottom="0.82677165354330717" header="0.51181102362204722" footer="0.51181102362204722"/>
  <pageSetup scale="15" orientation="landscape" r:id="rId1"/>
  <headerFooter alignWithMargins="0">
    <oddFooter xml:space="preserve">&amp;L&amp;36&amp;D&amp;C&amp;28&amp;P&amp;R &amp;"Arial,غامق مائل"&amp;24Prepared by: Ali ashaish   
         PS  RALP Project    &amp;"Arial,عادي"&amp;10                   </oddFooter>
  </headerFooter>
  <rowBreaks count="6" manualBreakCount="6">
    <brk id="41" max="16383" man="1"/>
    <brk id="56" max="16383" man="1"/>
    <brk id="92" max="16383" man="1"/>
    <brk id="128" max="16383" man="1"/>
    <brk id="162" max="16383" man="1"/>
    <brk id="202" max="16383" man="1"/>
  </rowBreaks>
  <colBreaks count="1" manualBreakCount="1">
    <brk id="28" max="1048575" man="1"/>
  </colBreaks>
  <ignoredErrors>
    <ignoredError sqref="S45 R124 Q16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D20"/>
  <sheetViews>
    <sheetView view="pageBreakPreview" topLeftCell="C1" zoomScale="71" zoomScaleSheetLayoutView="71" workbookViewId="0">
      <selection activeCell="C1" sqref="C1:N1"/>
    </sheetView>
  </sheetViews>
  <sheetFormatPr defaultRowHeight="20.25"/>
  <cols>
    <col min="1" max="1" width="13.7109375" style="23" hidden="1" customWidth="1"/>
    <col min="2" max="2" width="17.5703125" style="23" hidden="1" customWidth="1"/>
    <col min="3" max="3" width="11" style="43" customWidth="1"/>
    <col min="4" max="4" width="60.42578125" style="30" customWidth="1"/>
    <col min="5" max="5" width="13.85546875" style="27" customWidth="1"/>
    <col min="6" max="6" width="13.140625" style="28" customWidth="1"/>
    <col min="7" max="7" width="15.140625" style="31" customWidth="1"/>
    <col min="8" max="8" width="18" style="44" customWidth="1"/>
    <col min="9" max="9" width="22.42578125" style="29" customWidth="1"/>
    <col min="10" max="10" width="14" style="21" hidden="1" customWidth="1"/>
    <col min="11" max="11" width="13.42578125" style="21" hidden="1" customWidth="1"/>
    <col min="12" max="12" width="17" style="21" hidden="1" customWidth="1"/>
    <col min="13" max="13" width="4" style="21" hidden="1" customWidth="1"/>
    <col min="14" max="14" width="45.28515625" style="25" customWidth="1"/>
    <col min="15" max="15" width="27" style="26" customWidth="1"/>
  </cols>
  <sheetData>
    <row r="1" spans="1:30" ht="45.75" customHeight="1">
      <c r="C1" s="1206" t="s">
        <v>133</v>
      </c>
      <c r="D1" s="1206"/>
      <c r="E1" s="1206"/>
      <c r="F1" s="1206"/>
      <c r="G1" s="1206"/>
      <c r="H1" s="1206"/>
      <c r="I1" s="1206"/>
      <c r="J1" s="1206"/>
      <c r="K1" s="1206"/>
      <c r="L1" s="1206"/>
      <c r="M1" s="1206"/>
      <c r="N1" s="1206"/>
    </row>
    <row r="2" spans="1:30" s="2" customFormat="1" ht="44.25" customHeight="1">
      <c r="A2" s="24"/>
      <c r="B2" s="49" t="s">
        <v>238</v>
      </c>
      <c r="C2" s="41"/>
      <c r="D2" s="1210" t="s">
        <v>238</v>
      </c>
      <c r="E2" s="1210"/>
      <c r="F2" s="1210"/>
      <c r="G2" s="1210"/>
      <c r="H2" s="1210"/>
      <c r="I2" s="1210"/>
      <c r="J2" s="1210"/>
      <c r="K2" s="1210"/>
      <c r="L2" s="1210"/>
      <c r="M2" s="1210"/>
      <c r="N2" s="1210"/>
      <c r="O2" s="49"/>
      <c r="P2" s="49"/>
      <c r="Q2" s="49"/>
      <c r="R2" s="49"/>
      <c r="S2" s="49"/>
      <c r="T2" s="49"/>
      <c r="U2" s="49"/>
      <c r="V2" s="49"/>
      <c r="W2" s="49"/>
      <c r="X2" s="49"/>
      <c r="Y2" s="49"/>
      <c r="Z2" s="49"/>
      <c r="AA2" s="49"/>
      <c r="AB2" s="49"/>
      <c r="AC2" s="49"/>
      <c r="AD2" s="49"/>
    </row>
    <row r="3" spans="1:30" s="60" customFormat="1" ht="71.25" customHeight="1" thickBot="1">
      <c r="A3" s="77" t="s">
        <v>170</v>
      </c>
      <c r="B3" s="218" t="s">
        <v>174</v>
      </c>
      <c r="C3" s="273" t="s">
        <v>57</v>
      </c>
      <c r="D3" s="155" t="s">
        <v>51</v>
      </c>
      <c r="E3" s="267" t="s">
        <v>52</v>
      </c>
      <c r="F3" s="274" t="s">
        <v>65</v>
      </c>
      <c r="G3" s="268" t="s">
        <v>53</v>
      </c>
      <c r="H3" s="269" t="s">
        <v>54</v>
      </c>
      <c r="I3" s="269" t="s">
        <v>55</v>
      </c>
      <c r="J3" s="270" t="s">
        <v>146</v>
      </c>
      <c r="K3" s="271" t="s">
        <v>148</v>
      </c>
      <c r="L3" s="272" t="s">
        <v>149</v>
      </c>
      <c r="M3" s="272" t="s">
        <v>150</v>
      </c>
      <c r="N3" s="1209" t="s">
        <v>31</v>
      </c>
      <c r="O3" s="1209"/>
    </row>
    <row r="4" spans="1:30" s="1" customFormat="1" ht="39.950000000000003" customHeight="1" thickBot="1">
      <c r="A4" s="1208" t="s">
        <v>130</v>
      </c>
      <c r="B4" s="1207" t="s">
        <v>121</v>
      </c>
      <c r="C4" s="273">
        <v>1</v>
      </c>
      <c r="D4" s="290" t="s">
        <v>134</v>
      </c>
      <c r="E4" s="275"/>
      <c r="F4" s="284" t="s">
        <v>415</v>
      </c>
      <c r="G4" s="155" t="s">
        <v>220</v>
      </c>
      <c r="H4" s="276">
        <v>39839</v>
      </c>
      <c r="I4" s="276">
        <f>H4+4</f>
        <v>39843</v>
      </c>
      <c r="J4" s="275">
        <v>1100</v>
      </c>
      <c r="K4" s="275">
        <v>6</v>
      </c>
      <c r="L4" s="276">
        <v>39839</v>
      </c>
      <c r="M4" s="276">
        <f>L4+4</f>
        <v>39843</v>
      </c>
      <c r="N4" s="274" t="s">
        <v>207</v>
      </c>
      <c r="O4" s="155" t="s">
        <v>144</v>
      </c>
    </row>
    <row r="5" spans="1:30" s="1" customFormat="1" ht="39.950000000000003" customHeight="1" thickBot="1">
      <c r="A5" s="1208"/>
      <c r="B5" s="1207"/>
      <c r="C5" s="273">
        <v>2</v>
      </c>
      <c r="D5" s="290" t="s">
        <v>201</v>
      </c>
      <c r="E5" s="275"/>
      <c r="F5" s="284" t="s">
        <v>415</v>
      </c>
      <c r="G5" s="155" t="s">
        <v>135</v>
      </c>
      <c r="H5" s="276">
        <v>39957</v>
      </c>
      <c r="I5" s="276">
        <v>39962</v>
      </c>
      <c r="J5" s="275">
        <v>1880</v>
      </c>
      <c r="K5" s="275">
        <v>8</v>
      </c>
      <c r="L5" s="276">
        <v>39957</v>
      </c>
      <c r="M5" s="276">
        <v>39962</v>
      </c>
      <c r="N5" s="274" t="s">
        <v>204</v>
      </c>
      <c r="O5" s="155" t="s">
        <v>144</v>
      </c>
    </row>
    <row r="6" spans="1:30" s="1" customFormat="1" ht="39.950000000000003" customHeight="1" thickBot="1">
      <c r="A6" s="1208"/>
      <c r="B6" s="1207"/>
      <c r="C6" s="273">
        <v>3</v>
      </c>
      <c r="D6" s="290" t="s">
        <v>200</v>
      </c>
      <c r="E6" s="275"/>
      <c r="F6" s="284" t="s">
        <v>415</v>
      </c>
      <c r="G6" s="155" t="s">
        <v>135</v>
      </c>
      <c r="H6" s="276">
        <v>40321</v>
      </c>
      <c r="I6" s="276">
        <v>40326</v>
      </c>
      <c r="J6" s="277">
        <v>1761</v>
      </c>
      <c r="K6" s="275">
        <v>7</v>
      </c>
      <c r="L6" s="276">
        <v>40321</v>
      </c>
      <c r="M6" s="276">
        <v>40326</v>
      </c>
      <c r="N6" s="274" t="s">
        <v>204</v>
      </c>
      <c r="O6" s="155" t="s">
        <v>144</v>
      </c>
    </row>
    <row r="7" spans="1:30" s="1" customFormat="1" ht="39.950000000000003" customHeight="1" thickBot="1">
      <c r="A7" s="1208"/>
      <c r="B7" s="1207"/>
      <c r="C7" s="273">
        <v>4</v>
      </c>
      <c r="D7" s="290" t="s">
        <v>225</v>
      </c>
      <c r="E7" s="275"/>
      <c r="F7" s="284" t="s">
        <v>415</v>
      </c>
      <c r="G7" s="155" t="s">
        <v>136</v>
      </c>
      <c r="H7" s="276">
        <v>40294</v>
      </c>
      <c r="I7" s="276">
        <v>40298</v>
      </c>
      <c r="J7" s="277">
        <v>2026</v>
      </c>
      <c r="K7" s="275">
        <v>7</v>
      </c>
      <c r="L7" s="276">
        <v>40294</v>
      </c>
      <c r="M7" s="276">
        <v>40298</v>
      </c>
      <c r="N7" s="274" t="s">
        <v>199</v>
      </c>
      <c r="O7" s="155" t="s">
        <v>144</v>
      </c>
    </row>
    <row r="8" spans="1:30" s="1" customFormat="1" ht="39.950000000000003" customHeight="1" thickBot="1">
      <c r="A8" s="1208"/>
      <c r="B8" s="1207"/>
      <c r="C8" s="273">
        <v>5</v>
      </c>
      <c r="D8" s="290" t="s">
        <v>191</v>
      </c>
      <c r="E8" s="275"/>
      <c r="F8" s="284" t="s">
        <v>415</v>
      </c>
      <c r="G8" s="156" t="s">
        <v>177</v>
      </c>
      <c r="H8" s="256">
        <v>39859</v>
      </c>
      <c r="I8" s="256">
        <v>39862</v>
      </c>
      <c r="J8" s="275">
        <v>17075</v>
      </c>
      <c r="K8" s="155" t="s">
        <v>145</v>
      </c>
      <c r="L8" s="256">
        <v>39910</v>
      </c>
      <c r="M8" s="256">
        <v>39911</v>
      </c>
      <c r="N8" s="274" t="s">
        <v>192</v>
      </c>
      <c r="O8" s="155" t="s">
        <v>144</v>
      </c>
    </row>
    <row r="9" spans="1:30" s="1" customFormat="1" ht="39.950000000000003" customHeight="1" thickBot="1">
      <c r="A9" s="1208"/>
      <c r="B9" s="1207"/>
      <c r="C9" s="273">
        <v>6</v>
      </c>
      <c r="D9" s="290" t="s">
        <v>175</v>
      </c>
      <c r="E9" s="275"/>
      <c r="F9" s="284" t="s">
        <v>415</v>
      </c>
      <c r="G9" s="155" t="s">
        <v>132</v>
      </c>
      <c r="H9" s="256">
        <v>39950</v>
      </c>
      <c r="I9" s="256">
        <v>39953</v>
      </c>
      <c r="J9" s="275">
        <v>5286</v>
      </c>
      <c r="K9" s="155" t="s">
        <v>132</v>
      </c>
      <c r="L9" s="256">
        <v>39950</v>
      </c>
      <c r="M9" s="256">
        <v>39953</v>
      </c>
      <c r="N9" s="274" t="s">
        <v>151</v>
      </c>
      <c r="O9" s="155" t="s">
        <v>144</v>
      </c>
    </row>
    <row r="10" spans="1:30" s="1" customFormat="1" ht="39.950000000000003" customHeight="1" thickBot="1">
      <c r="A10" s="1208"/>
      <c r="B10" s="1207"/>
      <c r="C10" s="273">
        <v>7</v>
      </c>
      <c r="D10" s="290" t="s">
        <v>405</v>
      </c>
      <c r="E10" s="275"/>
      <c r="F10" s="284" t="s">
        <v>415</v>
      </c>
      <c r="G10" s="156" t="s">
        <v>178</v>
      </c>
      <c r="H10" s="256">
        <v>39924</v>
      </c>
      <c r="I10" s="256">
        <v>39925</v>
      </c>
      <c r="J10" s="275">
        <v>799</v>
      </c>
      <c r="K10" s="155" t="s">
        <v>206</v>
      </c>
      <c r="L10" s="256">
        <v>39924</v>
      </c>
      <c r="M10" s="256">
        <v>39925</v>
      </c>
      <c r="N10" s="274" t="s">
        <v>205</v>
      </c>
      <c r="O10" s="155" t="s">
        <v>144</v>
      </c>
    </row>
    <row r="11" spans="1:30" s="1" customFormat="1" ht="39.950000000000003" customHeight="1" thickBot="1">
      <c r="A11" s="1208"/>
      <c r="B11" s="1207"/>
      <c r="C11" s="273">
        <v>8</v>
      </c>
      <c r="D11" s="290" t="s">
        <v>171</v>
      </c>
      <c r="E11" s="275"/>
      <c r="F11" s="284" t="s">
        <v>415</v>
      </c>
      <c r="G11" s="156" t="s">
        <v>132</v>
      </c>
      <c r="H11" s="256">
        <v>40378</v>
      </c>
      <c r="I11" s="256">
        <f>H11+3</f>
        <v>40381</v>
      </c>
      <c r="J11" s="277">
        <v>5261</v>
      </c>
      <c r="K11" s="256" t="s">
        <v>132</v>
      </c>
      <c r="L11" s="278">
        <v>40378</v>
      </c>
      <c r="M11" s="278">
        <f>L11+3</f>
        <v>40381</v>
      </c>
      <c r="N11" s="274" t="s">
        <v>236</v>
      </c>
      <c r="O11" s="155" t="s">
        <v>144</v>
      </c>
    </row>
    <row r="12" spans="1:30" s="1" customFormat="1" ht="39.950000000000003" customHeight="1" thickBot="1">
      <c r="A12" s="1208"/>
      <c r="B12" s="1207"/>
      <c r="C12" s="273">
        <v>9</v>
      </c>
      <c r="D12" s="290" t="s">
        <v>173</v>
      </c>
      <c r="E12" s="275"/>
      <c r="F12" s="284" t="s">
        <v>415</v>
      </c>
      <c r="G12" s="156" t="s">
        <v>132</v>
      </c>
      <c r="H12" s="256">
        <v>40741</v>
      </c>
      <c r="I12" s="256">
        <f>H12+2</f>
        <v>40743</v>
      </c>
      <c r="J12" s="275"/>
      <c r="K12" s="256"/>
      <c r="L12" s="256"/>
      <c r="M12" s="256"/>
      <c r="N12" s="274" t="s">
        <v>192</v>
      </c>
      <c r="O12" s="155" t="s">
        <v>144</v>
      </c>
    </row>
    <row r="13" spans="1:30" s="1" customFormat="1" ht="39.950000000000003" customHeight="1" thickBot="1">
      <c r="A13" s="1208"/>
      <c r="B13" s="1207"/>
      <c r="C13" s="273">
        <v>10</v>
      </c>
      <c r="D13" s="227" t="s">
        <v>172</v>
      </c>
      <c r="E13" s="275"/>
      <c r="F13" s="284" t="s">
        <v>415</v>
      </c>
      <c r="G13" s="156" t="s">
        <v>206</v>
      </c>
      <c r="H13" s="256">
        <v>40519</v>
      </c>
      <c r="I13" s="256">
        <v>40520</v>
      </c>
      <c r="J13" s="277">
        <v>19700</v>
      </c>
      <c r="K13" s="256" t="s">
        <v>178</v>
      </c>
      <c r="L13" s="256">
        <v>40523</v>
      </c>
      <c r="M13" s="256">
        <v>40524</v>
      </c>
      <c r="N13" s="274" t="s">
        <v>192</v>
      </c>
      <c r="O13" s="155" t="s">
        <v>144</v>
      </c>
    </row>
    <row r="14" spans="1:30" s="1" customFormat="1" ht="39.950000000000003" customHeight="1" thickBot="1">
      <c r="A14" s="1208"/>
      <c r="B14" s="1207"/>
      <c r="C14" s="273">
        <v>11</v>
      </c>
      <c r="D14" s="227" t="s">
        <v>362</v>
      </c>
      <c r="E14" s="275"/>
      <c r="F14" s="284" t="s">
        <v>415</v>
      </c>
      <c r="G14" s="156" t="s">
        <v>147</v>
      </c>
      <c r="H14" s="256">
        <v>40229</v>
      </c>
      <c r="I14" s="256">
        <v>40594</v>
      </c>
      <c r="J14" s="156"/>
      <c r="K14" s="256"/>
      <c r="L14" s="256"/>
      <c r="M14" s="256"/>
      <c r="N14" s="274" t="s">
        <v>334</v>
      </c>
      <c r="O14" s="155" t="s">
        <v>144</v>
      </c>
    </row>
    <row r="15" spans="1:30" s="1" customFormat="1" ht="39.950000000000003" customHeight="1" thickBot="1">
      <c r="A15" s="1208"/>
      <c r="B15" s="1207"/>
      <c r="C15" s="273">
        <v>12</v>
      </c>
      <c r="D15" s="227" t="s">
        <v>360</v>
      </c>
      <c r="E15" s="266"/>
      <c r="F15" s="284" t="s">
        <v>415</v>
      </c>
      <c r="G15" s="156" t="s">
        <v>147</v>
      </c>
      <c r="H15" s="256">
        <v>40513</v>
      </c>
      <c r="I15" s="256">
        <f>H15+365</f>
        <v>40878</v>
      </c>
      <c r="J15" s="266" t="s">
        <v>116</v>
      </c>
      <c r="K15" s="279"/>
      <c r="L15" s="279"/>
      <c r="M15" s="279"/>
      <c r="N15" s="274" t="s">
        <v>361</v>
      </c>
      <c r="O15" s="155" t="s">
        <v>144</v>
      </c>
      <c r="P15" s="281"/>
    </row>
    <row r="16" spans="1:30" s="207" customFormat="1" ht="39.950000000000003" customHeight="1" thickBot="1">
      <c r="A16" s="1208"/>
      <c r="B16" s="1207"/>
      <c r="C16" s="273">
        <v>13</v>
      </c>
      <c r="D16" s="227" t="s">
        <v>2</v>
      </c>
      <c r="E16" s="266"/>
      <c r="F16" s="284" t="s">
        <v>415</v>
      </c>
      <c r="G16" s="156" t="s">
        <v>306</v>
      </c>
      <c r="H16" s="256">
        <v>40364</v>
      </c>
      <c r="I16" s="256">
        <v>40382</v>
      </c>
      <c r="J16" s="280"/>
      <c r="K16" s="280"/>
      <c r="L16" s="280"/>
      <c r="M16" s="280"/>
      <c r="N16" s="254" t="s">
        <v>3</v>
      </c>
      <c r="O16" s="156" t="s">
        <v>144</v>
      </c>
    </row>
    <row r="17" spans="1:15" s="207" customFormat="1" ht="52.5" customHeight="1" thickBot="1">
      <c r="A17" s="1208"/>
      <c r="B17" s="1207"/>
      <c r="C17" s="273">
        <v>14</v>
      </c>
      <c r="D17" s="227" t="s">
        <v>1</v>
      </c>
      <c r="E17" s="266"/>
      <c r="F17" s="284" t="s">
        <v>415</v>
      </c>
      <c r="G17" s="156" t="s">
        <v>135</v>
      </c>
      <c r="H17" s="256">
        <v>40497</v>
      </c>
      <c r="I17" s="256">
        <v>40501</v>
      </c>
      <c r="J17" s="280"/>
      <c r="K17" s="280"/>
      <c r="L17" s="280"/>
      <c r="M17" s="280"/>
      <c r="N17" s="274" t="s">
        <v>363</v>
      </c>
      <c r="O17" s="156" t="s">
        <v>144</v>
      </c>
    </row>
    <row r="18" spans="1:15" s="207" customFormat="1" ht="53.25" customHeight="1">
      <c r="A18" s="282"/>
      <c r="B18" s="282"/>
      <c r="C18" s="263">
        <v>15</v>
      </c>
      <c r="D18" s="291" t="s">
        <v>469</v>
      </c>
      <c r="E18" s="255"/>
      <c r="F18" s="284" t="s">
        <v>415</v>
      </c>
      <c r="G18" s="264" t="s">
        <v>473</v>
      </c>
      <c r="H18" s="256">
        <v>41402</v>
      </c>
      <c r="I18" s="256">
        <v>41412</v>
      </c>
      <c r="J18" s="257"/>
      <c r="K18" s="257"/>
      <c r="L18" s="257"/>
      <c r="M18" s="257"/>
      <c r="N18" s="156" t="s">
        <v>480</v>
      </c>
      <c r="O18" s="156" t="s">
        <v>144</v>
      </c>
    </row>
    <row r="19" spans="1:15" s="207" customFormat="1" ht="52.5" customHeight="1">
      <c r="A19" s="282"/>
      <c r="B19" s="282"/>
      <c r="C19" s="263">
        <v>16</v>
      </c>
      <c r="D19" s="291" t="s">
        <v>475</v>
      </c>
      <c r="E19" s="255"/>
      <c r="F19" s="284" t="s">
        <v>415</v>
      </c>
      <c r="G19" s="156" t="s">
        <v>135</v>
      </c>
      <c r="H19" s="256">
        <v>41420</v>
      </c>
      <c r="I19" s="256">
        <v>41425</v>
      </c>
      <c r="J19" s="257"/>
      <c r="K19" s="257"/>
      <c r="L19" s="257"/>
      <c r="M19" s="257"/>
      <c r="N19" s="254" t="s">
        <v>204</v>
      </c>
      <c r="O19" s="156" t="s">
        <v>144</v>
      </c>
    </row>
    <row r="20" spans="1:15" s="1" customFormat="1" ht="48" customHeight="1">
      <c r="A20" s="283"/>
      <c r="B20" s="283"/>
      <c r="C20" s="263">
        <v>17</v>
      </c>
      <c r="D20" s="291" t="s">
        <v>494</v>
      </c>
      <c r="E20" s="255"/>
      <c r="F20" s="262" t="s">
        <v>176</v>
      </c>
      <c r="G20" s="264" t="s">
        <v>491</v>
      </c>
      <c r="H20" s="256">
        <v>41394</v>
      </c>
      <c r="I20" s="265">
        <v>41398</v>
      </c>
      <c r="J20" s="257"/>
      <c r="K20" s="257"/>
      <c r="L20" s="257"/>
      <c r="M20" s="257"/>
      <c r="N20" s="254" t="s">
        <v>492</v>
      </c>
      <c r="O20" s="156" t="s">
        <v>144</v>
      </c>
    </row>
  </sheetData>
  <mergeCells count="5">
    <mergeCell ref="C1:N1"/>
    <mergeCell ref="B4:B17"/>
    <mergeCell ref="A4:A17"/>
    <mergeCell ref="N3:O3"/>
    <mergeCell ref="D2:N2"/>
  </mergeCells>
  <phoneticPr fontId="6" type="noConversion"/>
  <printOptions horizontalCentered="1" verticalCentered="1"/>
  <pageMargins left="0.23622047244094491" right="0.19685039370078741" top="0.15748031496062992" bottom="0.62" header="0.19685039370078741" footer="0.15748031496062992"/>
  <pageSetup scale="45" fitToHeight="0" orientation="landscape" r:id="rId1"/>
  <headerFooter alignWithMargins="0">
    <oddFooter xml:space="preserve">&amp;L&amp;"Arial,غامق مائل"&amp;36&amp;D&amp;C&amp;36&amp;P&amp;R&amp;"Arial,غامق مائل"&amp;24Prepared by : Ali ashaish 
PS RALP Project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Settings</vt:lpstr>
      <vt:lpstr>General revised  </vt:lpstr>
      <vt:lpstr>Goods &amp; Works    </vt:lpstr>
      <vt:lpstr>Consulting Services  </vt:lpstr>
      <vt:lpstr>Capacity Building</vt:lpstr>
      <vt:lpstr>'General revised  '!country</vt:lpstr>
      <vt:lpstr>fi</vt:lpstr>
      <vt:lpstr>gwncs</vt:lpstr>
      <vt:lpstr>'General revised  '!lncr</vt:lpstr>
      <vt:lpstr>'Consulting Services  '!OLE_LINK5</vt:lpstr>
      <vt:lpstr>'Capacity Building'!Print_Area</vt:lpstr>
      <vt:lpstr>'General revised  '!Print_Area</vt:lpstr>
      <vt:lpstr>'Goods &amp; Works    '!Print_Area</vt:lpstr>
      <vt:lpstr>'Capacity Building'!Print_Titles</vt:lpstr>
      <vt:lpstr>'Consulting Services  '!Print_Titles</vt:lpstr>
      <vt:lpstr>'Goods &amp; Works    '!Print_Titles</vt:lpstr>
      <vt:lpstr>priorpost</vt:lpstr>
      <vt:lpstr>'General revised  '!projectName</vt:lpstr>
      <vt:lpstr>'General revised  '!projID</vt:lpstr>
      <vt:lpstr>yn</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RALP PP Updated on April  2014.xls</dc:title>
  <dc:subject>Rainfed Agriculture and Livestock Project  Yemen</dc:subject>
  <dc:creator>Ali ashaish  PS RALP</dc:creator>
  <cp:lastModifiedBy>Md. Khaled Jahangir</cp:lastModifiedBy>
  <cp:lastPrinted>2014-02-14T13:38:57Z</cp:lastPrinted>
  <dcterms:created xsi:type="dcterms:W3CDTF">2009-04-13T14:29:24Z</dcterms:created>
  <dcterms:modified xsi:type="dcterms:W3CDTF">2014-05-12T17:16:28Z</dcterms:modified>
  <cp:category>Procurement Plan</cp:category>
</cp:coreProperties>
</file>